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0.xml" ContentType="application/vnd.openxmlformats-officedocument.spreadsheetml.externalLink+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externalLinks/externalLink8.xml" ContentType="application/vnd.openxmlformats-officedocument.spreadsheetml.externalLink+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360" yWindow="30" windowWidth="11295" windowHeight="5505" tabRatio="596" firstSheet="16" activeTab="29"/>
  </bookViews>
  <sheets>
    <sheet name="Index" sheetId="114" r:id="rId1"/>
    <sheet name="F1" sheetId="5" r:id="rId2"/>
    <sheet name="F2 " sheetId="214" r:id="rId3"/>
    <sheet name="F3" sheetId="184" r:id="rId4"/>
    <sheet name="F4" sheetId="186" r:id="rId5"/>
    <sheet name="F5" sheetId="195" r:id="rId6"/>
    <sheet name="F6" sheetId="196" r:id="rId7"/>
    <sheet name="F7" sheetId="198" r:id="rId8"/>
    <sheet name="F8" sheetId="199" r:id="rId9"/>
    <sheet name="F9" sheetId="201" r:id="rId10"/>
    <sheet name="F10" sheetId="202" r:id="rId11"/>
    <sheet name="F11" sheetId="203" r:id="rId12"/>
    <sheet name="F12" sheetId="200" r:id="rId13"/>
    <sheet name="F13" sheetId="204" r:id="rId14"/>
    <sheet name="F14" sheetId="205" r:id="rId15"/>
    <sheet name="F15" sheetId="206" r:id="rId16"/>
    <sheet name="F16" sheetId="207" r:id="rId17"/>
    <sheet name="F17" sheetId="208" r:id="rId18"/>
    <sheet name="F18" sheetId="210" r:id="rId19"/>
    <sheet name="F19" sheetId="211" r:id="rId20"/>
    <sheet name="F20" sheetId="187" r:id="rId21"/>
    <sheet name="F21" sheetId="188" r:id="rId22"/>
    <sheet name="F22" sheetId="189" r:id="rId23"/>
    <sheet name="F23" sheetId="191" r:id="rId24"/>
    <sheet name="F24" sheetId="190" r:id="rId25"/>
    <sheet name="F25" sheetId="192" r:id="rId26"/>
    <sheet name="F26" sheetId="193" r:id="rId27"/>
    <sheet name="F27" sheetId="194" r:id="rId28"/>
    <sheet name="F28" sheetId="212" r:id="rId29"/>
    <sheet name="F29" sheetId="213" r:id="rId30"/>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s>
  <definedNames>
    <definedName name="_Order1" hidden="1">255</definedName>
    <definedName name="_SCH6" localSheetId="15">'[1]04REL'!#REF!</definedName>
    <definedName name="_SCH6" localSheetId="18">'[1]04REL'!#REF!</definedName>
    <definedName name="_SCH6" localSheetId="19">'[1]04REL'!#REF!</definedName>
    <definedName name="_SCH6" localSheetId="20">'[2]03REL'!#REF!</definedName>
    <definedName name="_SCH6" localSheetId="21">'[1]04REL'!#REF!</definedName>
    <definedName name="_SCH6" localSheetId="22">'[1]04REL'!#REF!</definedName>
    <definedName name="_SCH6" localSheetId="23">'[1]04REL'!#REF!</definedName>
    <definedName name="_SCH6" localSheetId="24">'[1]04REL'!#REF!</definedName>
    <definedName name="_SCH6" localSheetId="25">'[1]04REL'!#REF!</definedName>
    <definedName name="_SCH6" localSheetId="26">'[1]04REL'!#REF!</definedName>
    <definedName name="_SCH6" localSheetId="27">'[1]04REL'!#REF!</definedName>
    <definedName name="_SCH6" localSheetId="28">'[1]04REL'!#REF!</definedName>
    <definedName name="_SCH6" localSheetId="29">'[1]04REL'!#REF!</definedName>
    <definedName name="_SCH6" localSheetId="3">'[1]04REL'!#REF!</definedName>
    <definedName name="_SCH6" localSheetId="4">'[1]04REL'!#REF!</definedName>
    <definedName name="_SCH6" localSheetId="6">'[1]04REL'!#REF!</definedName>
    <definedName name="_SCH6" localSheetId="7">'[1]04REL'!#REF!</definedName>
    <definedName name="_SCH6" localSheetId="8">'[1]04REL'!#REF!</definedName>
    <definedName name="_SCH6">'[1]04REL'!#REF!</definedName>
    <definedName name="A" localSheetId="28">#REF!</definedName>
    <definedName name="A" localSheetId="29">#REF!</definedName>
    <definedName name="A">#REF!</definedName>
    <definedName name="ADL.63">[3]Addl.40!$A$38:$I$284</definedName>
    <definedName name="D">#N/A</definedName>
    <definedName name="dpc">'[4]dpc cost'!$D$1</definedName>
    <definedName name="E_315MVA_Addl_Page1" localSheetId="28">#REF!</definedName>
    <definedName name="E_315MVA_Addl_Page1" localSheetId="29">#REF!</definedName>
    <definedName name="E_315MVA_Addl_Page1">#REF!</definedName>
    <definedName name="E_315MVA_Addl_Page2" localSheetId="28">#REF!</definedName>
    <definedName name="E_315MVA_Addl_Page2" localSheetId="29">#REF!</definedName>
    <definedName name="E_315MVA_Addl_Page2">#REF!</definedName>
    <definedName name="Fuel_Exp_CY" localSheetId="28">#REF!</definedName>
    <definedName name="Fuel_Exp_CY" localSheetId="29">#REF!</definedName>
    <definedName name="Fuel_Exp_CY">#REF!</definedName>
    <definedName name="Fuel_Exp_EY" localSheetId="28">#REF!</definedName>
    <definedName name="Fuel_Exp_EY" localSheetId="29">#REF!</definedName>
    <definedName name="Fuel_Exp_EY">#REF!</definedName>
    <definedName name="Fuel_Exp_PY" localSheetId="28">#REF!</definedName>
    <definedName name="Fuel_Exp_PY" localSheetId="29">#REF!</definedName>
    <definedName name="Fuel_Exp_PY">#REF!</definedName>
    <definedName name="Intt_Charge_cY" localSheetId="20">#REF!,#REF!</definedName>
    <definedName name="Intt_Charge_cY" localSheetId="21">#REF!,#REF!</definedName>
    <definedName name="Intt_Charge_cY" localSheetId="22">'[5]A 3.7'!$H$35,'[5]A 3.7'!$H$44</definedName>
    <definedName name="Intt_Charge_cY" localSheetId="23">#REF!,#REF!</definedName>
    <definedName name="Intt_Charge_cY" localSheetId="24">#REF!,#REF!</definedName>
    <definedName name="Intt_Charge_cY" localSheetId="25">#REF!,#REF!</definedName>
    <definedName name="Intt_Charge_cY" localSheetId="26">#REF!,#REF!</definedName>
    <definedName name="Intt_Charge_cY" localSheetId="27">#REF!,#REF!</definedName>
    <definedName name="Intt_Charge_cY" localSheetId="28">#REF!,#REF!</definedName>
    <definedName name="Intt_Charge_cY" localSheetId="29">#REF!,#REF!</definedName>
    <definedName name="Intt_Charge_cY">#REF!,#REF!</definedName>
    <definedName name="Intt_Charge_cy_1" localSheetId="20">'[6]A 3.7'!$H$35,'[6]A 3.7'!$H$44</definedName>
    <definedName name="Intt_Charge_cy_1" localSheetId="21">'[6]A 3.7'!$H$35,'[6]A 3.7'!$H$44</definedName>
    <definedName name="Intt_Charge_cy_1" localSheetId="22">'[7]A 3.7'!$H$35,'[7]A 3.7'!$H$44</definedName>
    <definedName name="Intt_Charge_cy_1" localSheetId="23">'[6]A 3.7'!$H$35,'[6]A 3.7'!$H$44</definedName>
    <definedName name="Intt_Charge_cy_1" localSheetId="24">'[6]A 3.7'!$H$35,'[6]A 3.7'!$H$44</definedName>
    <definedName name="Intt_Charge_cy_1" localSheetId="25">'[6]A 3.7'!$H$35,'[6]A 3.7'!$H$44</definedName>
    <definedName name="Intt_Charge_cy_1" localSheetId="26">'[6]A 3.7'!$H$35,'[6]A 3.7'!$H$44</definedName>
    <definedName name="Intt_Charge_cy_1" localSheetId="27">'[6]A 3.7'!$H$35,'[6]A 3.7'!$H$44</definedName>
    <definedName name="Intt_Charge_cy_1" localSheetId="28">'[8]A 3.7'!$H$35,'[8]A 3.7'!$H$44</definedName>
    <definedName name="Intt_Charge_cy_1" localSheetId="29">'[8]A 3.7'!$H$35,'[8]A 3.7'!$H$44</definedName>
    <definedName name="Intt_Charge_cy_1">'[9]A 3.7'!$H$35,'[9]A 3.7'!$H$44</definedName>
    <definedName name="Intt_Charge_eY" localSheetId="20">#REF!,#REF!</definedName>
    <definedName name="Intt_Charge_eY" localSheetId="21">#REF!,#REF!</definedName>
    <definedName name="Intt_Charge_eY" localSheetId="22">'[5]A 3.7'!$I$35,'[5]A 3.7'!$I$44</definedName>
    <definedName name="Intt_Charge_eY" localSheetId="23">#REF!,#REF!</definedName>
    <definedName name="Intt_Charge_eY" localSheetId="24">#REF!,#REF!</definedName>
    <definedName name="Intt_Charge_eY" localSheetId="25">#REF!,#REF!</definedName>
    <definedName name="Intt_Charge_eY" localSheetId="26">#REF!,#REF!</definedName>
    <definedName name="Intt_Charge_eY" localSheetId="27">#REF!,#REF!</definedName>
    <definedName name="Intt_Charge_eY" localSheetId="28">#REF!,#REF!</definedName>
    <definedName name="Intt_Charge_eY" localSheetId="29">#REF!,#REF!</definedName>
    <definedName name="Intt_Charge_eY">#REF!,#REF!</definedName>
    <definedName name="Intt_Charge_ey_1" localSheetId="20">'[6]A 3.7'!$I$35,'[6]A 3.7'!$I$44</definedName>
    <definedName name="Intt_Charge_ey_1" localSheetId="21">'[6]A 3.7'!$I$35,'[6]A 3.7'!$I$44</definedName>
    <definedName name="Intt_Charge_ey_1" localSheetId="22">'[7]A 3.7'!$I$35,'[7]A 3.7'!$I$44</definedName>
    <definedName name="Intt_Charge_ey_1" localSheetId="23">'[6]A 3.7'!$I$35,'[6]A 3.7'!$I$44</definedName>
    <definedName name="Intt_Charge_ey_1" localSheetId="24">'[6]A 3.7'!$I$35,'[6]A 3.7'!$I$44</definedName>
    <definedName name="Intt_Charge_ey_1" localSheetId="25">'[6]A 3.7'!$I$35,'[6]A 3.7'!$I$44</definedName>
    <definedName name="Intt_Charge_ey_1" localSheetId="26">'[6]A 3.7'!$I$35,'[6]A 3.7'!$I$44</definedName>
    <definedName name="Intt_Charge_ey_1" localSheetId="27">'[6]A 3.7'!$I$35,'[6]A 3.7'!$I$44</definedName>
    <definedName name="Intt_Charge_ey_1" localSheetId="28">'[8]A 3.7'!$I$35,'[8]A 3.7'!$I$44</definedName>
    <definedName name="Intt_Charge_ey_1" localSheetId="29">'[8]A 3.7'!$I$35,'[8]A 3.7'!$I$44</definedName>
    <definedName name="Intt_Charge_ey_1">'[9]A 3.7'!$I$35,'[9]A 3.7'!$I$44</definedName>
    <definedName name="Intt_Charge_PY" localSheetId="20">#REF!,#REF!</definedName>
    <definedName name="Intt_Charge_PY" localSheetId="21">#REF!,#REF!</definedName>
    <definedName name="Intt_Charge_PY" localSheetId="22">'[5]A 3.7'!$G$35,'[5]A 3.7'!$G$44</definedName>
    <definedName name="Intt_Charge_PY" localSheetId="23">#REF!,#REF!</definedName>
    <definedName name="Intt_Charge_PY" localSheetId="24">#REF!,#REF!</definedName>
    <definedName name="Intt_Charge_PY" localSheetId="25">#REF!,#REF!</definedName>
    <definedName name="Intt_Charge_PY" localSheetId="26">#REF!,#REF!</definedName>
    <definedName name="Intt_Charge_PY" localSheetId="27">#REF!,#REF!</definedName>
    <definedName name="Intt_Charge_PY" localSheetId="28">#REF!,#REF!</definedName>
    <definedName name="Intt_Charge_PY" localSheetId="29">#REF!,#REF!</definedName>
    <definedName name="Intt_Charge_PY">#REF!,#REF!</definedName>
    <definedName name="Intt_Charge_py_1" localSheetId="20">'[6]A 3.7'!$G$35,'[6]A 3.7'!$G$44</definedName>
    <definedName name="Intt_Charge_py_1" localSheetId="21">'[6]A 3.7'!$G$35,'[6]A 3.7'!$G$44</definedName>
    <definedName name="Intt_Charge_py_1" localSheetId="22">'[7]A 3.7'!$G$35,'[7]A 3.7'!$G$44</definedName>
    <definedName name="Intt_Charge_py_1" localSheetId="23">'[6]A 3.7'!$G$35,'[6]A 3.7'!$G$44</definedName>
    <definedName name="Intt_Charge_py_1" localSheetId="24">'[6]A 3.7'!$G$35,'[6]A 3.7'!$G$44</definedName>
    <definedName name="Intt_Charge_py_1" localSheetId="25">'[6]A 3.7'!$G$35,'[6]A 3.7'!$G$44</definedName>
    <definedName name="Intt_Charge_py_1" localSheetId="26">'[6]A 3.7'!$G$35,'[6]A 3.7'!$G$44</definedName>
    <definedName name="Intt_Charge_py_1" localSheetId="27">'[6]A 3.7'!$G$35,'[6]A 3.7'!$G$44</definedName>
    <definedName name="Intt_Charge_py_1" localSheetId="28">'[8]A 3.7'!$G$35,'[8]A 3.7'!$G$44</definedName>
    <definedName name="Intt_Charge_py_1" localSheetId="29">'[8]A 3.7'!$G$35,'[8]A 3.7'!$G$44</definedName>
    <definedName name="Intt_Charge_py_1">'[9]A 3.7'!$G$35,'[9]A 3.7'!$G$44</definedName>
    <definedName name="K2000_">#N/A</definedName>
    <definedName name="Pop_Ratio" localSheetId="20">#REF!</definedName>
    <definedName name="Pop_Ratio" localSheetId="21">#REF!</definedName>
    <definedName name="Pop_Ratio" localSheetId="22">[5]Hidden!$B$3</definedName>
    <definedName name="Pop_Ratio" localSheetId="23">#REF!</definedName>
    <definedName name="Pop_Ratio" localSheetId="24">#REF!</definedName>
    <definedName name="Pop_Ratio" localSheetId="25">#REF!</definedName>
    <definedName name="Pop_Ratio" localSheetId="26">#REF!</definedName>
    <definedName name="Pop_Ratio" localSheetId="27">#REF!</definedName>
    <definedName name="Pop_Ratio" localSheetId="28">#REF!</definedName>
    <definedName name="Pop_Ratio" localSheetId="29">#REF!</definedName>
    <definedName name="Pop_Ratio">#REF!</definedName>
    <definedName name="_xlnm.Print_Area" localSheetId="1">'F1'!$A$1:$G$39</definedName>
    <definedName name="_xlnm.Print_Area" localSheetId="10">'F10'!$A$1:$G$95</definedName>
    <definedName name="_xlnm.Print_Area" localSheetId="11">'F11'!$A$1:$I$28</definedName>
    <definedName name="_xlnm.Print_Area" localSheetId="12">'F12'!$A$1:$K$60</definedName>
    <definedName name="_xlnm.Print_Area" localSheetId="13">'F13'!$A$1:$J$30</definedName>
    <definedName name="_xlnm.Print_Area" localSheetId="14">'F14'!$A$1:$G$51</definedName>
    <definedName name="_xlnm.Print_Area" localSheetId="15">'F15'!$A$1:$G$57</definedName>
    <definedName name="_xlnm.Print_Area" localSheetId="16">'F16'!$A$1:$G$31</definedName>
    <definedName name="_xlnm.Print_Area" localSheetId="17">'F17'!$A$1:$H$26</definedName>
    <definedName name="_xlnm.Print_Area" localSheetId="18">'F18'!$A$1:$G$26</definedName>
    <definedName name="_xlnm.Print_Area" localSheetId="19">'F19'!$A$1:$G$28</definedName>
    <definedName name="_xlnm.Print_Area" localSheetId="2">'F2 '!$A$1:$I$45</definedName>
    <definedName name="_xlnm.Print_Area" localSheetId="20">'F20'!$A$1:$F$28</definedName>
    <definedName name="_xlnm.Print_Area" localSheetId="21">'F21'!$A$1:$F$38</definedName>
    <definedName name="_xlnm.Print_Area" localSheetId="22">'F22'!$A$1:$F$45</definedName>
    <definedName name="_xlnm.Print_Area" localSheetId="23">'F23'!$A$1:$W$31</definedName>
    <definedName name="_xlnm.Print_Area" localSheetId="24">'F24'!$A$1:$AC$32</definedName>
    <definedName name="_xlnm.Print_Area" localSheetId="25">'F25'!$A$1:$G$18</definedName>
    <definedName name="_xlnm.Print_Area" localSheetId="26">'F26'!$A$1:$G$31</definedName>
    <definedName name="_xlnm.Print_Area" localSheetId="27">'F27'!$A$1:$F$27</definedName>
    <definedName name="_xlnm.Print_Area" localSheetId="28">'F28'!$A$2:$F$14</definedName>
    <definedName name="_xlnm.Print_Area" localSheetId="29">'F29'!$A$1:$F$15</definedName>
    <definedName name="_xlnm.Print_Area" localSheetId="3">'F3'!$A$1:$G$36</definedName>
    <definedName name="_xlnm.Print_Area" localSheetId="4">'F4'!$A$1:$G$57</definedName>
    <definedName name="_xlnm.Print_Area" localSheetId="5">'F5'!$A$1:$F$20</definedName>
    <definedName name="_xlnm.Print_Area" localSheetId="6">'F6'!$A$1:$N$47</definedName>
    <definedName name="_xlnm.Print_Area" localSheetId="7">'F7'!$A$1:$N$32</definedName>
    <definedName name="_xlnm.Print_Area" localSheetId="8">'F8'!$A$1:$D$44</definedName>
    <definedName name="_xlnm.Print_Area" localSheetId="9">'F9'!$A$1:$G$101</definedName>
    <definedName name="_xlnm.Print_Area" localSheetId="0">Index!$A$1:$D$41</definedName>
    <definedName name="_xlnm.Print_Titles" localSheetId="10">'F10'!$1:$5</definedName>
    <definedName name="_xlnm.Print_Titles" localSheetId="2">'F2 '!$4:$6</definedName>
    <definedName name="_xlnm.Print_Titles" localSheetId="21">'F21'!$1:$6</definedName>
    <definedName name="_xlnm.Print_Titles" localSheetId="22">'F22'!$1:$6</definedName>
    <definedName name="_xlnm.Print_Titles" localSheetId="23">'F23'!$1:$5</definedName>
    <definedName name="_xlnm.Print_Titles" localSheetId="24">'F24'!$1:$6</definedName>
    <definedName name="_xlnm.Print_Titles" localSheetId="25">'F25'!$1:$6</definedName>
    <definedName name="_xlnm.Print_Titles" localSheetId="26">'F26'!$1:$6</definedName>
    <definedName name="_xlnm.Print_Titles" localSheetId="27">'F27'!$1:$6</definedName>
    <definedName name="_xlnm.Print_Titles" localSheetId="3">'F3'!$4:$6</definedName>
    <definedName name="_xlnm.Print_Titles" localSheetId="9">'F9'!$1:$6</definedName>
    <definedName name="q" localSheetId="28">'[10]A 3.7'!$I$35,'[10]A 3.7'!$I$44</definedName>
    <definedName name="q" localSheetId="29">'[10]A 3.7'!$I$35,'[10]A 3.7'!$I$44</definedName>
    <definedName name="q">'[11]A 3.7'!$I$35,'[11]A 3.7'!$I$44</definedName>
    <definedName name="shft1">[4]SUMMERY!$P$1</definedName>
    <definedName name="shftI" localSheetId="20">[12]SUMMERY!$P$1</definedName>
    <definedName name="shftI" localSheetId="21">[12]SUMMERY!$P$1</definedName>
    <definedName name="shftI" localSheetId="22">[12]SUMMERY!$P$1</definedName>
    <definedName name="shftI" localSheetId="23">[12]SUMMERY!$P$1</definedName>
    <definedName name="shftI" localSheetId="24">[12]SUMMERY!$P$1</definedName>
    <definedName name="shftI" localSheetId="25">[12]SUMMERY!$P$1</definedName>
    <definedName name="shftI" localSheetId="26">[12]SUMMERY!$P$1</definedName>
    <definedName name="shftI" localSheetId="27">[12]SUMMERY!$P$1</definedName>
    <definedName name="shftI" localSheetId="28">[13]SUMMERY!$P$1</definedName>
    <definedName name="shftI" localSheetId="29">[13]SUMMERY!$P$1</definedName>
    <definedName name="shftI">[14]SUMMERY!$P$1</definedName>
    <definedName name="X1_" localSheetId="28">#REF!</definedName>
    <definedName name="X1_" localSheetId="29">#REF!</definedName>
    <definedName name="X1_">#REF!</definedName>
  </definedNames>
  <calcPr calcId="124519"/>
</workbook>
</file>

<file path=xl/calcChain.xml><?xml version="1.0" encoding="utf-8"?>
<calcChain xmlns="http://schemas.openxmlformats.org/spreadsheetml/2006/main">
  <c r="E22" i="207"/>
  <c r="E20"/>
  <c r="E15"/>
  <c r="E13"/>
  <c r="E12"/>
  <c r="E11"/>
  <c r="D22"/>
  <c r="D20"/>
  <c r="D19"/>
  <c r="D18"/>
  <c r="D17"/>
  <c r="D13"/>
  <c r="D12"/>
  <c r="D11"/>
  <c r="C22"/>
  <c r="C20"/>
  <c r="C16"/>
  <c r="C14"/>
  <c r="C13"/>
  <c r="C12"/>
  <c r="C11"/>
  <c r="C10"/>
  <c r="C9"/>
  <c r="X3" i="190"/>
  <c r="W2"/>
  <c r="AC5"/>
  <c r="C2" i="188"/>
  <c r="C2" i="187"/>
  <c r="F9"/>
  <c r="T15" i="190"/>
  <c r="N15"/>
  <c r="M11"/>
  <c r="M15" s="1"/>
  <c r="M28" s="1"/>
  <c r="M30" s="1"/>
  <c r="E11"/>
  <c r="E15" s="1"/>
  <c r="E28" s="1"/>
  <c r="E30" s="1"/>
  <c r="F11" i="186"/>
  <c r="F30" s="1"/>
  <c r="F13"/>
  <c r="R24" i="191"/>
  <c r="S24" s="1"/>
  <c r="W24" s="1"/>
  <c r="O23"/>
  <c r="F13" i="192"/>
  <c r="G13"/>
  <c r="E13"/>
  <c r="D13"/>
  <c r="G11" i="186"/>
  <c r="W5" i="191"/>
  <c r="G30" i="5"/>
  <c r="G29"/>
  <c r="G11"/>
  <c r="G10"/>
  <c r="F28" i="189"/>
  <c r="F20"/>
  <c r="F10"/>
  <c r="F20" i="187"/>
  <c r="F21" s="1"/>
  <c r="F23" s="1"/>
  <c r="G16" i="5" s="1"/>
  <c r="F10" i="187"/>
  <c r="M23" i="191"/>
  <c r="N23" s="1"/>
  <c r="R23" s="1"/>
  <c r="S23" s="1"/>
  <c r="W23" s="1"/>
  <c r="H15"/>
  <c r="I15" s="1"/>
  <c r="M15" s="1"/>
  <c r="N15" s="1"/>
  <c r="R15" s="1"/>
  <c r="S15" s="1"/>
  <c r="W15" s="1"/>
  <c r="H16"/>
  <c r="I16" s="1"/>
  <c r="M16" s="1"/>
  <c r="N16" s="1"/>
  <c r="R16" s="1"/>
  <c r="S16" s="1"/>
  <c r="W16" s="1"/>
  <c r="H17"/>
  <c r="I17" s="1"/>
  <c r="M17" s="1"/>
  <c r="N17" s="1"/>
  <c r="R17" s="1"/>
  <c r="S17" s="1"/>
  <c r="W17" s="1"/>
  <c r="H18"/>
  <c r="I18" s="1"/>
  <c r="M18" s="1"/>
  <c r="N18" s="1"/>
  <c r="R18" s="1"/>
  <c r="S18" s="1"/>
  <c r="W18" s="1"/>
  <c r="H19"/>
  <c r="I19" s="1"/>
  <c r="M19" s="1"/>
  <c r="N19" s="1"/>
  <c r="R19" s="1"/>
  <c r="S19" s="1"/>
  <c r="W19" s="1"/>
  <c r="H20"/>
  <c r="I20" s="1"/>
  <c r="M20" s="1"/>
  <c r="N20" s="1"/>
  <c r="R20" s="1"/>
  <c r="S20" s="1"/>
  <c r="W20" s="1"/>
  <c r="H21"/>
  <c r="I21" s="1"/>
  <c r="M21" s="1"/>
  <c r="N21" s="1"/>
  <c r="R21" s="1"/>
  <c r="S21" s="1"/>
  <c r="W21" s="1"/>
  <c r="H22"/>
  <c r="I22" s="1"/>
  <c r="M22" s="1"/>
  <c r="N22" s="1"/>
  <c r="R22" s="1"/>
  <c r="S22" s="1"/>
  <c r="W22" s="1"/>
  <c r="H23"/>
  <c r="H14"/>
  <c r="I14" s="1"/>
  <c r="C28" i="189"/>
  <c r="C41" s="1"/>
  <c r="C43" s="1"/>
  <c r="D18" i="5" s="1"/>
  <c r="D28" i="189"/>
  <c r="D9" i="188"/>
  <c r="E9" s="1"/>
  <c r="C9"/>
  <c r="E21" i="187"/>
  <c r="D20"/>
  <c r="D9"/>
  <c r="C20"/>
  <c r="C9"/>
  <c r="E41" i="189"/>
  <c r="F41"/>
  <c r="D41"/>
  <c r="G5" i="5"/>
  <c r="G5" i="184"/>
  <c r="G5" i="186"/>
  <c r="C28" i="5" s="1"/>
  <c r="F5" i="187"/>
  <c r="C16" i="5" s="1"/>
  <c r="F5" i="188"/>
  <c r="C17" i="5" s="1"/>
  <c r="D3" i="189"/>
  <c r="C2"/>
  <c r="F5"/>
  <c r="C18" i="5" s="1"/>
  <c r="G5" i="192"/>
  <c r="C21" i="5" s="1"/>
  <c r="G5" i="193"/>
  <c r="C22" i="5" s="1"/>
  <c r="D3" i="212"/>
  <c r="C2"/>
  <c r="F5"/>
  <c r="D3" i="213"/>
  <c r="C2"/>
  <c r="F5"/>
  <c r="E25" i="191"/>
  <c r="D10" i="192" s="1"/>
  <c r="D11" s="1"/>
  <c r="J25" i="191"/>
  <c r="E10" i="192" s="1"/>
  <c r="T25" i="191"/>
  <c r="G13" i="210" s="1"/>
  <c r="U25" i="191"/>
  <c r="E13" i="210"/>
  <c r="D25" i="191"/>
  <c r="D8" i="210" s="1"/>
  <c r="G5"/>
  <c r="E29" i="5"/>
  <c r="F29"/>
  <c r="E30"/>
  <c r="F30"/>
  <c r="D29"/>
  <c r="D30"/>
  <c r="A10" i="186"/>
  <c r="A11"/>
  <c r="A12" s="1"/>
  <c r="A13" s="1"/>
  <c r="A14" s="1"/>
  <c r="A15" s="1"/>
  <c r="A16" s="1"/>
  <c r="A19" s="1"/>
  <c r="A20" s="1"/>
  <c r="A21" s="1"/>
  <c r="A22" s="1"/>
  <c r="A23" s="1"/>
  <c r="A24" s="1"/>
  <c r="A25" s="1"/>
  <c r="A26" s="1"/>
  <c r="E15" i="194"/>
  <c r="E21" s="1"/>
  <c r="F15"/>
  <c r="F21" s="1"/>
  <c r="D15"/>
  <c r="D21" s="1"/>
  <c r="F10"/>
  <c r="F12" s="1"/>
  <c r="E10"/>
  <c r="E12" s="1"/>
  <c r="D10"/>
  <c r="D12" s="1"/>
  <c r="A2" i="214"/>
  <c r="C2"/>
  <c r="A3"/>
  <c r="A5"/>
  <c r="I5"/>
  <c r="G30" i="186"/>
  <c r="G33" s="1"/>
  <c r="G43" s="1"/>
  <c r="E43" i="189"/>
  <c r="F18" i="5" s="1"/>
  <c r="D30" i="188"/>
  <c r="D32" s="1"/>
  <c r="E17" i="5" s="1"/>
  <c r="D43" i="189"/>
  <c r="E18" i="5"/>
  <c r="C30" i="188"/>
  <c r="C32"/>
  <c r="D17" i="5" s="1"/>
  <c r="D14" i="212"/>
  <c r="C14"/>
  <c r="E43" i="186"/>
  <c r="E20" i="193" s="1"/>
  <c r="D43" i="186"/>
  <c r="D20" i="193"/>
  <c r="M19" i="190"/>
  <c r="G19"/>
  <c r="G28" s="1"/>
  <c r="G30" s="1"/>
  <c r="E19"/>
  <c r="AC26"/>
  <c r="AB26"/>
  <c r="AA26"/>
  <c r="Z26"/>
  <c r="Y26"/>
  <c r="W26"/>
  <c r="V26"/>
  <c r="U26"/>
  <c r="T26"/>
  <c r="S26"/>
  <c r="P26"/>
  <c r="N26"/>
  <c r="M26"/>
  <c r="L26"/>
  <c r="G26"/>
  <c r="F26"/>
  <c r="E26"/>
  <c r="I26"/>
  <c r="H26"/>
  <c r="O26"/>
  <c r="D28"/>
  <c r="I18"/>
  <c r="P25" i="191"/>
  <c r="K25"/>
  <c r="H25"/>
  <c r="F25"/>
  <c r="D11" i="195"/>
  <c r="D14" s="1"/>
  <c r="E32" i="186"/>
  <c r="D32"/>
  <c r="D21" i="187"/>
  <c r="D23" s="1"/>
  <c r="E16" i="5" s="1"/>
  <c r="E15" s="1"/>
  <c r="C21" i="187"/>
  <c r="C23" s="1"/>
  <c r="D16" i="5" s="1"/>
  <c r="D15" s="1"/>
  <c r="E14" i="186"/>
  <c r="E48"/>
  <c r="E28" i="5" s="1"/>
  <c r="D14" i="186"/>
  <c r="D48" s="1"/>
  <c r="D28" i="5" s="1"/>
  <c r="E27"/>
  <c r="D27"/>
  <c r="E12"/>
  <c r="D12"/>
  <c r="E12" i="186"/>
  <c r="E11" i="5"/>
  <c r="D12" i="186"/>
  <c r="D11" i="5"/>
  <c r="E10"/>
  <c r="D10"/>
  <c r="E31" i="186"/>
  <c r="D31"/>
  <c r="E23" i="187"/>
  <c r="F16" i="5"/>
  <c r="F10"/>
  <c r="A3" i="213"/>
  <c r="A2"/>
  <c r="A3" i="212"/>
  <c r="A2"/>
  <c r="F14"/>
  <c r="E14"/>
  <c r="C3" i="184"/>
  <c r="C2"/>
  <c r="C3" i="186"/>
  <c r="C2"/>
  <c r="C3" i="195"/>
  <c r="C2"/>
  <c r="C3" i="196"/>
  <c r="C2"/>
  <c r="C3" i="198"/>
  <c r="C2"/>
  <c r="C3" i="199"/>
  <c r="C2"/>
  <c r="C3" i="201"/>
  <c r="C2"/>
  <c r="C3" i="202"/>
  <c r="C2"/>
  <c r="C3" i="203"/>
  <c r="C2"/>
  <c r="C3" i="200"/>
  <c r="C2"/>
  <c r="C3" i="204"/>
  <c r="C2"/>
  <c r="B3" i="205"/>
  <c r="A3"/>
  <c r="B2"/>
  <c r="A2"/>
  <c r="B3" i="206"/>
  <c r="B2"/>
  <c r="A2" i="207"/>
  <c r="A3"/>
  <c r="B3" i="208"/>
  <c r="B2"/>
  <c r="D3" i="210"/>
  <c r="A3"/>
  <c r="D2"/>
  <c r="A2"/>
  <c r="D3" i="211"/>
  <c r="D2"/>
  <c r="D3" i="187"/>
  <c r="D3" i="188"/>
  <c r="C3" i="194"/>
  <c r="C2"/>
  <c r="C3" i="193"/>
  <c r="C2"/>
  <c r="C3" i="192"/>
  <c r="C2"/>
  <c r="C3" i="190"/>
  <c r="C2"/>
  <c r="C3" i="191"/>
  <c r="C2"/>
  <c r="C3" i="5"/>
  <c r="C2"/>
  <c r="F5" i="194"/>
  <c r="A5"/>
  <c r="G5" i="211"/>
  <c r="A5"/>
  <c r="A3"/>
  <c r="A2"/>
  <c r="A5" i="210"/>
  <c r="G5" i="208"/>
  <c r="A5"/>
  <c r="A3"/>
  <c r="A2"/>
  <c r="G5" i="207"/>
  <c r="A5"/>
  <c r="G5" i="206"/>
  <c r="A5"/>
  <c r="A3"/>
  <c r="A2"/>
  <c r="G5" i="205"/>
  <c r="A5"/>
  <c r="G22" i="204"/>
  <c r="E22"/>
  <c r="C22"/>
  <c r="E17"/>
  <c r="G17"/>
  <c r="C17"/>
  <c r="G5"/>
  <c r="A5"/>
  <c r="A3"/>
  <c r="A2"/>
  <c r="D53" i="200"/>
  <c r="E53"/>
  <c r="F53"/>
  <c r="G53"/>
  <c r="H53"/>
  <c r="I53"/>
  <c r="J53"/>
  <c r="K53"/>
  <c r="C53"/>
  <c r="D42"/>
  <c r="E42"/>
  <c r="F42"/>
  <c r="G42"/>
  <c r="H42"/>
  <c r="I42"/>
  <c r="J42"/>
  <c r="K42"/>
  <c r="D43"/>
  <c r="E43"/>
  <c r="F43"/>
  <c r="G43"/>
  <c r="H43"/>
  <c r="I43"/>
  <c r="J43"/>
  <c r="K43"/>
  <c r="D44"/>
  <c r="E44"/>
  <c r="F44"/>
  <c r="G44"/>
  <c r="H44"/>
  <c r="I44"/>
  <c r="J44"/>
  <c r="K44"/>
  <c r="C44"/>
  <c r="C43"/>
  <c r="C42"/>
  <c r="D24"/>
  <c r="E24"/>
  <c r="F24"/>
  <c r="G24"/>
  <c r="H24"/>
  <c r="I24"/>
  <c r="J24"/>
  <c r="K24"/>
  <c r="D25"/>
  <c r="E25"/>
  <c r="F25"/>
  <c r="G25"/>
  <c r="H25"/>
  <c r="I25"/>
  <c r="J25"/>
  <c r="K25"/>
  <c r="D26"/>
  <c r="E26"/>
  <c r="F26"/>
  <c r="G26"/>
  <c r="H26"/>
  <c r="I26"/>
  <c r="J26"/>
  <c r="K26"/>
  <c r="C26"/>
  <c r="C25"/>
  <c r="C24"/>
  <c r="K5"/>
  <c r="I5" i="203"/>
  <c r="A5" i="200"/>
  <c r="A3"/>
  <c r="A2"/>
  <c r="A3" i="203"/>
  <c r="A2"/>
  <c r="A5"/>
  <c r="G5" i="201"/>
  <c r="A5"/>
  <c r="G5" i="202"/>
  <c r="A5"/>
  <c r="A3"/>
  <c r="A2"/>
  <c r="A3" i="201"/>
  <c r="A2"/>
  <c r="D5" i="199"/>
  <c r="A5"/>
  <c r="A3"/>
  <c r="A2"/>
  <c r="N5" i="198"/>
  <c r="A5"/>
  <c r="A3"/>
  <c r="A2"/>
  <c r="N5" i="196"/>
  <c r="A5"/>
  <c r="A3"/>
  <c r="A2"/>
  <c r="F5" i="195"/>
  <c r="A5"/>
  <c r="A9"/>
  <c r="A10"/>
  <c r="A11" s="1"/>
  <c r="A12" s="1"/>
  <c r="A13" s="1"/>
  <c r="A14" s="1"/>
  <c r="A3"/>
  <c r="A2"/>
  <c r="A9" i="194"/>
  <c r="A10"/>
  <c r="A11" s="1"/>
  <c r="A12" s="1"/>
  <c r="A13" s="1"/>
  <c r="A14" s="1"/>
  <c r="A15" s="1"/>
  <c r="A16" s="1"/>
  <c r="A17" s="1"/>
  <c r="A18" s="1"/>
  <c r="A19" s="1"/>
  <c r="A20" s="1"/>
  <c r="A21" s="1"/>
  <c r="A22" s="1"/>
  <c r="A3"/>
  <c r="A2"/>
  <c r="A21" i="193"/>
  <c r="A22"/>
  <c r="A23" s="1"/>
  <c r="A24" s="1"/>
  <c r="A5"/>
  <c r="A11"/>
  <c r="A12" s="1"/>
  <c r="A13" s="1"/>
  <c r="A14" s="1"/>
  <c r="A3"/>
  <c r="A2"/>
  <c r="A10" i="192"/>
  <c r="A11" s="1"/>
  <c r="A12" s="1"/>
  <c r="A13" s="1"/>
  <c r="A14" s="1"/>
  <c r="C19" i="5"/>
  <c r="A11" i="184"/>
  <c r="A12" s="1"/>
  <c r="A13" s="1"/>
  <c r="A14" s="1"/>
  <c r="A15" s="1"/>
  <c r="A16" s="1"/>
  <c r="A17" s="1"/>
  <c r="A18" s="1"/>
  <c r="A19" s="1"/>
  <c r="A20" s="1"/>
  <c r="A21" s="1"/>
  <c r="A22" s="1"/>
  <c r="A23" s="1"/>
  <c r="A24" s="1"/>
  <c r="A5" i="192"/>
  <c r="A3"/>
  <c r="A2"/>
  <c r="P5" i="190"/>
  <c r="C20" i="5" s="1"/>
  <c r="A5" i="190"/>
  <c r="A5" i="191"/>
  <c r="A3"/>
  <c r="A2"/>
  <c r="A3" i="190"/>
  <c r="A2"/>
  <c r="A5" i="189"/>
  <c r="A10"/>
  <c r="A1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3"/>
  <c r="A2"/>
  <c r="A10" i="188"/>
  <c r="A11" s="1"/>
  <c r="A12" s="1"/>
  <c r="A13" s="1"/>
  <c r="A14" s="1"/>
  <c r="A15" s="1"/>
  <c r="A16" s="1"/>
  <c r="A17" s="1"/>
  <c r="A18" s="1"/>
  <c r="A19" s="1"/>
  <c r="A20" s="1"/>
  <c r="A21" s="1"/>
  <c r="A22" s="1"/>
  <c r="A23" s="1"/>
  <c r="A24" s="1"/>
  <c r="A25" s="1"/>
  <c r="A26" s="1"/>
  <c r="A27" s="1"/>
  <c r="A28" s="1"/>
  <c r="A29" s="1"/>
  <c r="A31" s="1"/>
  <c r="A5"/>
  <c r="A3"/>
  <c r="A2"/>
  <c r="A22" i="187"/>
  <c r="A5"/>
  <c r="A3"/>
  <c r="A2"/>
  <c r="A5" i="186"/>
  <c r="A31"/>
  <c r="A32" s="1"/>
  <c r="A33" s="1"/>
  <c r="A36" s="1"/>
  <c r="A37" s="1"/>
  <c r="A38" s="1"/>
  <c r="A39" s="1"/>
  <c r="A40" s="1"/>
  <c r="A3"/>
  <c r="A2"/>
  <c r="A5" i="184"/>
  <c r="A3"/>
  <c r="A2"/>
  <c r="A5" i="5"/>
  <c r="A3"/>
  <c r="A2"/>
  <c r="A9" i="114"/>
  <c r="A10" s="1"/>
  <c r="A11" s="1"/>
  <c r="A12" s="1"/>
  <c r="A13" s="1"/>
  <c r="A14" s="1"/>
  <c r="A15" s="1"/>
  <c r="A16" s="1"/>
  <c r="A17" s="1"/>
  <c r="A18" s="1"/>
  <c r="A19" s="1"/>
  <c r="A20" s="1"/>
  <c r="A21" s="1"/>
  <c r="A22" s="1"/>
  <c r="A23" s="1"/>
  <c r="A24" s="1"/>
  <c r="A25" s="1"/>
  <c r="A26" s="1"/>
  <c r="A27" s="1"/>
  <c r="A28" s="1"/>
  <c r="A29" s="1"/>
  <c r="A30" s="1"/>
  <c r="A31" s="1"/>
  <c r="A32" s="1"/>
  <c r="A33" s="1"/>
  <c r="A34" s="1"/>
  <c r="A35" s="1"/>
  <c r="A36" s="1"/>
  <c r="C47" i="200"/>
  <c r="K48"/>
  <c r="I48"/>
  <c r="G48"/>
  <c r="E48"/>
  <c r="K47"/>
  <c r="I47"/>
  <c r="G47"/>
  <c r="E47"/>
  <c r="K46"/>
  <c r="I46"/>
  <c r="G46"/>
  <c r="E46"/>
  <c r="C46"/>
  <c r="C48"/>
  <c r="J48"/>
  <c r="H48"/>
  <c r="F48"/>
  <c r="D48"/>
  <c r="J47"/>
  <c r="H47"/>
  <c r="F47"/>
  <c r="D47"/>
  <c r="J46"/>
  <c r="H46"/>
  <c r="F46"/>
  <c r="D46"/>
  <c r="G13" i="186"/>
  <c r="G14"/>
  <c r="G12" i="5" s="1"/>
  <c r="L18" i="190"/>
  <c r="P18" s="1"/>
  <c r="F43" i="189"/>
  <c r="G18" i="5"/>
  <c r="H19" i="190"/>
  <c r="B18" i="208"/>
  <c r="D13" i="210"/>
  <c r="G25" i="191"/>
  <c r="D19" i="5"/>
  <c r="O25" i="191"/>
  <c r="F10" i="192"/>
  <c r="I19" i="190"/>
  <c r="L25" i="191"/>
  <c r="E19" i="5"/>
  <c r="Q25" i="191"/>
  <c r="F19" i="5" s="1"/>
  <c r="G19"/>
  <c r="F19" i="190"/>
  <c r="F28" s="1"/>
  <c r="F30" s="1"/>
  <c r="Z19"/>
  <c r="Z28"/>
  <c r="Z30" s="1"/>
  <c r="O19"/>
  <c r="L19"/>
  <c r="N19"/>
  <c r="N28" s="1"/>
  <c r="N30" s="1"/>
  <c r="T19"/>
  <c r="T28"/>
  <c r="T30" s="1"/>
  <c r="AA28"/>
  <c r="AA30" s="1"/>
  <c r="U19"/>
  <c r="V19"/>
  <c r="AB19"/>
  <c r="F13" i="210"/>
  <c r="D18" i="208"/>
  <c r="F14" i="186"/>
  <c r="F12" i="5"/>
  <c r="F11"/>
  <c r="G10" i="192"/>
  <c r="G31" i="186"/>
  <c r="M14" i="191" l="1"/>
  <c r="I25"/>
  <c r="F31" i="186"/>
  <c r="F33"/>
  <c r="F43" s="1"/>
  <c r="S18" i="190"/>
  <c r="P19"/>
  <c r="E22" i="193"/>
  <c r="E25" s="1"/>
  <c r="E27" s="1"/>
  <c r="E22" i="5" s="1"/>
  <c r="E23" i="193"/>
  <c r="G27" i="5"/>
  <c r="G20" i="193"/>
  <c r="G48" i="186"/>
  <c r="G28" i="5" s="1"/>
  <c r="E9" i="192"/>
  <c r="D12"/>
  <c r="D14" s="1"/>
  <c r="C9" i="213" s="1"/>
  <c r="D23" i="5" s="1"/>
  <c r="E30" i="188"/>
  <c r="E32" s="1"/>
  <c r="F17" i="5" s="1"/>
  <c r="F15" s="1"/>
  <c r="F9" i="188"/>
  <c r="F30" s="1"/>
  <c r="F32" s="1"/>
  <c r="G17" i="5" s="1"/>
  <c r="G15" s="1"/>
  <c r="D18" i="210"/>
  <c r="E8" s="1"/>
  <c r="E18" s="1"/>
  <c r="F8" s="1"/>
  <c r="F18" s="1"/>
  <c r="G8" s="1"/>
  <c r="G18" s="1"/>
  <c r="C18" i="208"/>
  <c r="I11" i="190"/>
  <c r="H11"/>
  <c r="H15" s="1"/>
  <c r="H28" s="1"/>
  <c r="H30" s="1"/>
  <c r="D20" i="5" s="1"/>
  <c r="D22" i="193"/>
  <c r="D23"/>
  <c r="D21" i="5"/>
  <c r="E11" i="192"/>
  <c r="F9" s="1"/>
  <c r="C11" i="5"/>
  <c r="C27"/>
  <c r="C10"/>
  <c r="C12"/>
  <c r="E12" i="192" l="1"/>
  <c r="E14" s="1"/>
  <c r="G22" i="193"/>
  <c r="G23"/>
  <c r="G25" s="1"/>
  <c r="G27" s="1"/>
  <c r="G22" i="5" s="1"/>
  <c r="U11" i="190"/>
  <c r="U15" s="1"/>
  <c r="U28" s="1"/>
  <c r="U30" s="1"/>
  <c r="I15"/>
  <c r="I28" s="1"/>
  <c r="I30" s="1"/>
  <c r="L11"/>
  <c r="F23" i="193"/>
  <c r="F22"/>
  <c r="N14" i="191"/>
  <c r="M25"/>
  <c r="D25" i="193"/>
  <c r="D27" s="1"/>
  <c r="D22" i="5" s="1"/>
  <c r="S19" i="190"/>
  <c r="W18"/>
  <c r="F20" i="193"/>
  <c r="F48" i="186"/>
  <c r="F28" i="5" s="1"/>
  <c r="F27"/>
  <c r="D24"/>
  <c r="D9" i="213"/>
  <c r="E23" i="5" s="1"/>
  <c r="E21"/>
  <c r="F11" i="192"/>
  <c r="G9" s="1"/>
  <c r="F12"/>
  <c r="F14" s="1"/>
  <c r="F25" i="193" l="1"/>
  <c r="F27" s="1"/>
  <c r="F22" i="5" s="1"/>
  <c r="L15" i="190"/>
  <c r="L28" s="1"/>
  <c r="L30" s="1"/>
  <c r="P11"/>
  <c r="Y18"/>
  <c r="W19"/>
  <c r="R14" i="191"/>
  <c r="N25"/>
  <c r="G11" i="192"/>
  <c r="G12" s="1"/>
  <c r="G14" s="1"/>
  <c r="E9" i="213"/>
  <c r="F23" i="5" s="1"/>
  <c r="F21"/>
  <c r="P15" i="190" l="1"/>
  <c r="P28" s="1"/>
  <c r="P30" s="1"/>
  <c r="S11"/>
  <c r="O11"/>
  <c r="O15" s="1"/>
  <c r="O28" s="1"/>
  <c r="O30" s="1"/>
  <c r="E20" i="5" s="1"/>
  <c r="E24" s="1"/>
  <c r="S14" i="191"/>
  <c r="R25"/>
  <c r="AC18" i="190"/>
  <c r="AC19" s="1"/>
  <c r="Y19"/>
  <c r="G21" i="5"/>
  <c r="F9" i="213"/>
  <c r="G23" i="5" s="1"/>
  <c r="W14" i="191" l="1"/>
  <c r="W25" s="1"/>
  <c r="S25"/>
  <c r="W11" i="190"/>
  <c r="S15"/>
  <c r="S28" s="1"/>
  <c r="S30" s="1"/>
  <c r="V11"/>
  <c r="V15" s="1"/>
  <c r="V28" s="1"/>
  <c r="V30" s="1"/>
  <c r="F20" i="5" s="1"/>
  <c r="F24" s="1"/>
  <c r="W15" i="190" l="1"/>
  <c r="Y11"/>
  <c r="Y15" l="1"/>
  <c r="Y28" s="1"/>
  <c r="Y30" s="1"/>
  <c r="W28"/>
  <c r="W30" s="1"/>
  <c r="AC11"/>
  <c r="AC15" s="1"/>
  <c r="AC28" s="1"/>
  <c r="AC30" s="1"/>
  <c r="AB11" l="1"/>
  <c r="AB15" s="1"/>
  <c r="AB28" s="1"/>
  <c r="AB30" s="1"/>
  <c r="G20" i="5" s="1"/>
  <c r="G24" s="1"/>
</calcChain>
</file>

<file path=xl/sharedStrings.xml><?xml version="1.0" encoding="utf-8"?>
<sst xmlns="http://schemas.openxmlformats.org/spreadsheetml/2006/main" count="1421" uniqueCount="774">
  <si>
    <t>Net Generation</t>
  </si>
  <si>
    <t>Working Capital Requirements</t>
  </si>
  <si>
    <t>O&amp;M expenses</t>
  </si>
  <si>
    <t>1)</t>
  </si>
  <si>
    <t>Electronic copy in the form of CD/ Floppy Disc shall also be furnished</t>
  </si>
  <si>
    <t>2)</t>
  </si>
  <si>
    <t>These formats are indicative in nature and the utility may align the line items to its chart of accounts</t>
  </si>
  <si>
    <t>D</t>
  </si>
  <si>
    <t>Projected</t>
  </si>
  <si>
    <t>MU</t>
  </si>
  <si>
    <t>Vehicles</t>
  </si>
  <si>
    <t>Office Equipments</t>
  </si>
  <si>
    <t>Earned Leave Encashment</t>
  </si>
  <si>
    <t>Insurance</t>
  </si>
  <si>
    <t>Hydraulic Works</t>
  </si>
  <si>
    <t>R&amp;M Expenses</t>
  </si>
  <si>
    <t>Administration &amp; General Expenses</t>
  </si>
  <si>
    <t>Total</t>
  </si>
  <si>
    <t>Particulars</t>
  </si>
  <si>
    <t>A</t>
  </si>
  <si>
    <t>B</t>
  </si>
  <si>
    <t>C</t>
  </si>
  <si>
    <t>Additional Pay</t>
  </si>
  <si>
    <t>%</t>
  </si>
  <si>
    <t>Actual</t>
  </si>
  <si>
    <t>PARTICULARS</t>
  </si>
  <si>
    <t>Conveyance And Travelling</t>
  </si>
  <si>
    <t>Telephone, Postage, Telegram &amp; Telex Charges</t>
  </si>
  <si>
    <t>Auditor's Fee</t>
  </si>
  <si>
    <t>Contributions/Donations To Outside Institutes / Associations</t>
  </si>
  <si>
    <t>Loan 1</t>
  </si>
  <si>
    <t>Loan 2</t>
  </si>
  <si>
    <t>Loan 3</t>
  </si>
  <si>
    <t>Loan 4</t>
  </si>
  <si>
    <t>Loan Details</t>
  </si>
  <si>
    <t>Rate of Interest</t>
  </si>
  <si>
    <t>Cost of raising Finance / Bank Charges</t>
  </si>
  <si>
    <t>Less: Interest &amp; Finance Charges Capitalised</t>
  </si>
  <si>
    <t>Net Total Of Interest &amp; Finance Charges (D - E)</t>
  </si>
  <si>
    <t>Grand Total Of Interest &amp; Finance Charges (A + B + C)</t>
  </si>
  <si>
    <t>Opening Balance</t>
  </si>
  <si>
    <t>Sub-total</t>
  </si>
  <si>
    <t>Any Other Item</t>
  </si>
  <si>
    <t>Estimated</t>
  </si>
  <si>
    <t>Plant and Machinery</t>
  </si>
  <si>
    <t>Building</t>
  </si>
  <si>
    <t>Civil Works</t>
  </si>
  <si>
    <t>Lines, Cables Net Works etc.</t>
  </si>
  <si>
    <t>Furniture and Fixtures</t>
  </si>
  <si>
    <t>Salaries</t>
  </si>
  <si>
    <t>Other Allowances &amp; Relief</t>
  </si>
  <si>
    <t>Medical Expenses Reimbursement</t>
  </si>
  <si>
    <t>Travelling Allowance(Conveyance Allowance)</t>
  </si>
  <si>
    <t>Leave Travel Assistance</t>
  </si>
  <si>
    <t>Honorarium/Overtime</t>
  </si>
  <si>
    <t>Subsidised Electricity To Employees</t>
  </si>
  <si>
    <t>Staff Welfare Expenses</t>
  </si>
  <si>
    <t>Apprentice And Other Training Expenses</t>
  </si>
  <si>
    <t>Any Other Items</t>
  </si>
  <si>
    <t>E</t>
  </si>
  <si>
    <t>Revenue Stamp Expenses Account</t>
  </si>
  <si>
    <t>Incentive &amp; Award To Employees/Outsiders</t>
  </si>
  <si>
    <t>Consultancy Charges</t>
  </si>
  <si>
    <t>Technical Fees</t>
  </si>
  <si>
    <t>Other Professional Charges</t>
  </si>
  <si>
    <t>Security / Service Charges Paid To Outside Agencies</t>
  </si>
  <si>
    <t>Fee And Subscriptions Books And Periodicals</t>
  </si>
  <si>
    <t>a</t>
  </si>
  <si>
    <t>b</t>
  </si>
  <si>
    <t>R&amp;M Expense</t>
  </si>
  <si>
    <t>c</t>
  </si>
  <si>
    <t>Employee Expenses</t>
  </si>
  <si>
    <t>A&amp;G Expense</t>
  </si>
  <si>
    <t>Depreciation</t>
  </si>
  <si>
    <t>Principal repayment</t>
  </si>
  <si>
    <t>Closing Balance</t>
  </si>
  <si>
    <t>Other Interest &amp; Finance Charges</t>
  </si>
  <si>
    <t>Interest on Security Deposit</t>
  </si>
  <si>
    <t>Penal Interest Charges</t>
  </si>
  <si>
    <t>Lease Rentals</t>
  </si>
  <si>
    <t>Printing And Stationery</t>
  </si>
  <si>
    <t>Electricity Charges To Offices</t>
  </si>
  <si>
    <t>Water Charges</t>
  </si>
  <si>
    <t>Entertainment Charges</t>
  </si>
  <si>
    <t>Miscellaneous Expenses</t>
  </si>
  <si>
    <t>Legal Charges</t>
  </si>
  <si>
    <t>Freight On Capital Equipments</t>
  </si>
  <si>
    <t>Purchase Related Advertisement Expenses</t>
  </si>
  <si>
    <t>Vehicle Running Expenses Truck / Delivery Van</t>
  </si>
  <si>
    <t>Vehicle Hiring Expenses Truck / Delivery Van</t>
  </si>
  <si>
    <t>Other Freight</t>
  </si>
  <si>
    <t>Transit Insurance</t>
  </si>
  <si>
    <t>Octroi</t>
  </si>
  <si>
    <t>Incidental Stores Expenses</t>
  </si>
  <si>
    <t>Fabrication Charges</t>
  </si>
  <si>
    <t>F1</t>
  </si>
  <si>
    <t>F2</t>
  </si>
  <si>
    <t>F3</t>
  </si>
  <si>
    <t>F4</t>
  </si>
  <si>
    <t>F5</t>
  </si>
  <si>
    <t>F6</t>
  </si>
  <si>
    <t>F7</t>
  </si>
  <si>
    <t>F8</t>
  </si>
  <si>
    <t>F9</t>
  </si>
  <si>
    <t>F10</t>
  </si>
  <si>
    <t>F11</t>
  </si>
  <si>
    <t>F12</t>
  </si>
  <si>
    <t>F13</t>
  </si>
  <si>
    <t>F14</t>
  </si>
  <si>
    <t xml:space="preserve">Interest and Finance Charges </t>
  </si>
  <si>
    <t>Interest on Working Capital</t>
  </si>
  <si>
    <t>Interim Relief / Wage Revision</t>
  </si>
  <si>
    <t>MW</t>
  </si>
  <si>
    <t>Loan Tenure (yrs)</t>
  </si>
  <si>
    <t xml:space="preserve">INDEX OF FORMATS </t>
  </si>
  <si>
    <t>Transit Loss</t>
  </si>
  <si>
    <t>Installed Capacity</t>
  </si>
  <si>
    <t>Cost of Secondary Fuel Oil for 2 months</t>
  </si>
  <si>
    <t>Unit</t>
  </si>
  <si>
    <t>Instructions for the Applicant</t>
  </si>
  <si>
    <t>Aux Consumption (%)</t>
  </si>
  <si>
    <t>Gross Generation (MU)</t>
  </si>
  <si>
    <t>Net Generation (MU)</t>
  </si>
  <si>
    <t>Generation</t>
  </si>
  <si>
    <t>Interest on Loans</t>
  </si>
  <si>
    <t>Return on Equity</t>
  </si>
  <si>
    <t>Equity (Opening Balance)</t>
  </si>
  <si>
    <t>Net additions during the year</t>
  </si>
  <si>
    <t>Equity (Closing Balance)</t>
  </si>
  <si>
    <t>Rate of Return on Equity</t>
  </si>
  <si>
    <t>Dearness Allowance (DA)</t>
  </si>
  <si>
    <t>Addl. Pay &amp;  C.Off Encashment</t>
  </si>
  <si>
    <t>Bonus/ Exgratia To Employees</t>
  </si>
  <si>
    <t>Net Employee expenses (D)-(E)</t>
  </si>
  <si>
    <t>Lease/ Rent</t>
  </si>
  <si>
    <t>License and Registration Fees</t>
  </si>
  <si>
    <t>O&amp;M expenses for 1 month</t>
  </si>
  <si>
    <t>Total Working Capital</t>
  </si>
  <si>
    <t xml:space="preserve">Interest on Working Capital </t>
  </si>
  <si>
    <t>Any other items (Capitalisation)</t>
  </si>
  <si>
    <t>For investment in land</t>
  </si>
  <si>
    <t>For cost of clearing site</t>
  </si>
  <si>
    <t>Amount received</t>
  </si>
  <si>
    <t>Secured Loans</t>
  </si>
  <si>
    <t>Unsecured Loans</t>
  </si>
  <si>
    <t>Payment Under Workman's Compensation And Gratuity</t>
  </si>
  <si>
    <t>Contribution To Terminal Benefits</t>
  </si>
  <si>
    <t>Provident Fund Contribution</t>
  </si>
  <si>
    <t>Provision for PF Fund</t>
  </si>
  <si>
    <t xml:space="preserve">Average Equity </t>
  </si>
  <si>
    <t>Actuals</t>
  </si>
  <si>
    <t>Form</t>
  </si>
  <si>
    <t>Formats</t>
  </si>
  <si>
    <t>Annual Revenue Requirement Summary</t>
  </si>
  <si>
    <t>Plant Charateristics</t>
  </si>
  <si>
    <t>Normative Parameters Considered for Tariff Computations</t>
  </si>
  <si>
    <t>Form No:</t>
  </si>
  <si>
    <t>Name of Company:</t>
  </si>
  <si>
    <t>Name of Plant/  Station:</t>
  </si>
  <si>
    <t>Capacity Charges (Annual Fixed Charges)</t>
  </si>
  <si>
    <t>Variable Charges (Energy Charges)</t>
  </si>
  <si>
    <t>C1 - If multifuel is used simultaneously, energy charges to be given in respect of every fuel individually</t>
  </si>
  <si>
    <t>C2 - Energy charge shall be computed for open cycle operation and combined cycle operation separatly in case of gas/ liquid fuel fired plants</t>
  </si>
  <si>
    <t>C3 - Energy charge shall be worked out based on ex-bus energy scheduled to be sent out</t>
  </si>
  <si>
    <t>2012-13</t>
  </si>
  <si>
    <t>2013-14</t>
  </si>
  <si>
    <t>2014-15</t>
  </si>
  <si>
    <r>
      <t xml:space="preserve">Energy Charges from Primary Fuel (Rs Cr) </t>
    </r>
    <r>
      <rPr>
        <vertAlign val="superscript"/>
        <sz val="10"/>
        <rFont val="Arial"/>
        <family val="2"/>
      </rPr>
      <t xml:space="preserve">C1, C2, C3, C4 </t>
    </r>
  </si>
  <si>
    <t>Energy Charges from Primary Fuel (Rs/ kWh)</t>
  </si>
  <si>
    <t>Unit(s)/ Block(s) Parameters</t>
  </si>
  <si>
    <t>Pressure</t>
  </si>
  <si>
    <t>Temperature</t>
  </si>
  <si>
    <t>- At Superheater Outlet</t>
  </si>
  <si>
    <t>- At Reheater Outlet</t>
  </si>
  <si>
    <r>
      <t>kg/cm</t>
    </r>
    <r>
      <rPr>
        <vertAlign val="superscript"/>
        <sz val="10"/>
        <rFont val="Arial"/>
        <family val="2"/>
      </rPr>
      <t>2</t>
    </r>
  </si>
  <si>
    <r>
      <rPr>
        <vertAlign val="superscript"/>
        <sz val="10"/>
        <rFont val="Arial"/>
        <family val="2"/>
      </rPr>
      <t>0</t>
    </r>
    <r>
      <rPr>
        <sz val="10"/>
        <rFont val="Arial"/>
        <family val="2"/>
      </rPr>
      <t>C</t>
    </r>
  </si>
  <si>
    <t>Guaranteed Design Heat Rate</t>
  </si>
  <si>
    <t xml:space="preserve"> kCal/ kWh</t>
  </si>
  <si>
    <t>Conditions on which guaranteed</t>
  </si>
  <si>
    <t>% MCR</t>
  </si>
  <si>
    <t>% Makeup</t>
  </si>
  <si>
    <t>Design Fuel</t>
  </si>
  <si>
    <t>Back Pressure</t>
  </si>
  <si>
    <t>Note: In case guaranteed unit heat rate is not available then furnish the guaranteed turbine cycle heat rate and guaranteed boiler efficiency separately along with condition of guarantee.</t>
  </si>
  <si>
    <t>Type of cooling Tower</t>
  </si>
  <si>
    <t>Installed Capacity (IC)</t>
  </si>
  <si>
    <t>Date of Commercial Operation (COD)</t>
  </si>
  <si>
    <t>Design cooling water temperature</t>
  </si>
  <si>
    <r>
      <t>Type of cooling system</t>
    </r>
    <r>
      <rPr>
        <vertAlign val="superscript"/>
        <sz val="10"/>
        <rFont val="Arial"/>
        <family val="2"/>
      </rPr>
      <t>1</t>
    </r>
  </si>
  <si>
    <r>
      <rPr>
        <vertAlign val="superscript"/>
        <sz val="10"/>
        <rFont val="Arial"/>
        <family val="2"/>
      </rPr>
      <t>1</t>
    </r>
    <r>
      <rPr>
        <sz val="10"/>
        <rFont val="Arial"/>
        <family val="2"/>
      </rPr>
      <t xml:space="preserve"> Closed circuit cooling, once through cooling, sea cooling, natural draft cooling, induced draft cooling etc.</t>
    </r>
  </si>
  <si>
    <r>
      <t>Type of Boiler Feed Pump</t>
    </r>
    <r>
      <rPr>
        <vertAlign val="superscript"/>
        <sz val="10"/>
        <rFont val="Arial"/>
        <family val="2"/>
      </rPr>
      <t>2</t>
    </r>
  </si>
  <si>
    <r>
      <rPr>
        <vertAlign val="superscript"/>
        <sz val="10"/>
        <rFont val="Arial"/>
        <family val="2"/>
      </rPr>
      <t xml:space="preserve">2 </t>
    </r>
    <r>
      <rPr>
        <sz val="10"/>
        <rFont val="Arial"/>
        <family val="2"/>
      </rPr>
      <t>Motor driven, Steam turbine driven etc.</t>
    </r>
  </si>
  <si>
    <t>- Primary Fuel</t>
  </si>
  <si>
    <t>- Secondary Fuel</t>
  </si>
  <si>
    <t>- Alternate Fuel</t>
  </si>
  <si>
    <r>
      <rPr>
        <vertAlign val="superscript"/>
        <sz val="10"/>
        <rFont val="Arial"/>
        <family val="2"/>
      </rPr>
      <t xml:space="preserve">3 </t>
    </r>
    <r>
      <rPr>
        <sz val="10"/>
        <rFont val="Arial"/>
        <family val="2"/>
      </rPr>
      <t>Coal or natural gas or naptha or lignite etc.</t>
    </r>
  </si>
  <si>
    <r>
      <t>Fuel Details</t>
    </r>
    <r>
      <rPr>
        <vertAlign val="superscript"/>
        <sz val="10"/>
        <rFont val="Arial"/>
        <family val="2"/>
      </rPr>
      <t>3</t>
    </r>
  </si>
  <si>
    <r>
      <t>Special Features/ Site Specific Features</t>
    </r>
    <r>
      <rPr>
        <vertAlign val="superscript"/>
        <sz val="10"/>
        <rFont val="Arial"/>
        <family val="2"/>
      </rPr>
      <t>4</t>
    </r>
  </si>
  <si>
    <r>
      <t>Special Technological Features</t>
    </r>
    <r>
      <rPr>
        <vertAlign val="superscript"/>
        <sz val="10"/>
        <rFont val="Arial"/>
        <family val="2"/>
      </rPr>
      <t>5</t>
    </r>
  </si>
  <si>
    <r>
      <rPr>
        <vertAlign val="superscript"/>
        <sz val="10"/>
        <rFont val="Arial"/>
        <family val="2"/>
      </rPr>
      <t xml:space="preserve">4 </t>
    </r>
    <r>
      <rPr>
        <sz val="10"/>
        <rFont val="Arial"/>
        <family val="2"/>
      </rPr>
      <t>Any site specific feature such as Merry-Go-Round, Vicinity to sea, Intake /makeup water systems etc. scrubbers etc. Specify all such features.</t>
    </r>
  </si>
  <si>
    <r>
      <rPr>
        <vertAlign val="superscript"/>
        <sz val="10"/>
        <rFont val="Arial"/>
        <family val="2"/>
      </rPr>
      <t xml:space="preserve">5 </t>
    </r>
    <r>
      <rPr>
        <sz val="10"/>
        <rFont val="Arial"/>
        <family val="2"/>
      </rPr>
      <t>Any Special Technological feature like Advanced class FA technology in Gas Turbines, etc</t>
    </r>
  </si>
  <si>
    <r>
      <t>Environmental Regulation related features</t>
    </r>
    <r>
      <rPr>
        <vertAlign val="superscript"/>
        <sz val="10"/>
        <rFont val="Arial"/>
        <family val="2"/>
      </rPr>
      <t>6</t>
    </r>
  </si>
  <si>
    <t>Any other special features</t>
  </si>
  <si>
    <t>Note 1: In case of deviation from specified conditions in Regulation, correction curve of manufacturer may also be submitted.</t>
  </si>
  <si>
    <t>Note 2: Heat Balance Diagrams has to be submitted along with above information incase of new stations.</t>
  </si>
  <si>
    <t>Petitioner</t>
  </si>
  <si>
    <t>Specific Fuel Oil Consumption ml/kWh</t>
  </si>
  <si>
    <t>Base Rate of Return on Equity</t>
  </si>
  <si>
    <t>Tax Rate</t>
  </si>
  <si>
    <t>Target Availability</t>
  </si>
  <si>
    <t>ml/ kWh</t>
  </si>
  <si>
    <t>Rs/ Ton</t>
  </si>
  <si>
    <t>Rs/ kL</t>
  </si>
  <si>
    <t>Cost of Gas</t>
  </si>
  <si>
    <t>Cost of Coal/ Lignite</t>
  </si>
  <si>
    <t>Cost of Main Secondary Fuel Oil</t>
  </si>
  <si>
    <t>Rs/ SCM</t>
  </si>
  <si>
    <t>Primary Fuel (Coal/ Lignite/ Gas) for Working Capital</t>
  </si>
  <si>
    <t>in Months</t>
  </si>
  <si>
    <t>Secondary Fuel for Working Capital</t>
  </si>
  <si>
    <t>O&amp;M Expenses</t>
  </si>
  <si>
    <t>Maintenance Spares for Working Capital</t>
  </si>
  <si>
    <t>% of O&amp;M</t>
  </si>
  <si>
    <t>Receivebles for Working Capital</t>
  </si>
  <si>
    <t>Plant Load Factor</t>
  </si>
  <si>
    <t>Gross Generation</t>
  </si>
  <si>
    <t>Auxiliary Consumption</t>
  </si>
  <si>
    <t>kCal/ kWh</t>
  </si>
  <si>
    <t>GCV of Coal/ Lignite</t>
  </si>
  <si>
    <t>kCal/ kg</t>
  </si>
  <si>
    <t>MT</t>
  </si>
  <si>
    <t>kg/ kWh</t>
  </si>
  <si>
    <t>Specific Coal Consumption (Fired)</t>
  </si>
  <si>
    <t>Quantity of Coal/ Lignite (Fired)</t>
  </si>
  <si>
    <t>GCV of Gas/ LNG/ Liquid Fuel</t>
  </si>
  <si>
    <t>Quantity of Gas/ LNG/ Liquid Fuel</t>
  </si>
  <si>
    <t>MMSCM</t>
  </si>
  <si>
    <t>kCal/ SCM</t>
  </si>
  <si>
    <t>Rate of Coal/ Lignite</t>
  </si>
  <si>
    <t>Primary Fuel Consumption (Coal/ Lignite)</t>
  </si>
  <si>
    <t>Primary Fuel Consumption (Gas/ LNG/ Liquid)</t>
  </si>
  <si>
    <t>Rate of Gas/ LNG/ Liquid Fuel</t>
  </si>
  <si>
    <t>Cost of Gas/ LNG/ Liquid Fuel</t>
  </si>
  <si>
    <t>Generation Details and Variable Cost</t>
  </si>
  <si>
    <t>Specific Fuel Consumption</t>
  </si>
  <si>
    <t>SCM/ kWh</t>
  </si>
  <si>
    <t>kCal/ kL</t>
  </si>
  <si>
    <t>kL</t>
  </si>
  <si>
    <t>Secondary Fuel Oil Consumption</t>
  </si>
  <si>
    <t>GCV of Secondary Fuel Oil</t>
  </si>
  <si>
    <t>Quantity of Secondary Fuel Oil</t>
  </si>
  <si>
    <t>Specific Secondary Fuel Oil Consumption</t>
  </si>
  <si>
    <t xml:space="preserve">Rate of Secondary Fuel Oil </t>
  </si>
  <si>
    <t xml:space="preserve">Cost of Secondary Fuel Oil </t>
  </si>
  <si>
    <t>Rs/ kWh</t>
  </si>
  <si>
    <t>Primary Fuel Cost (Coal/ Lignite)</t>
  </si>
  <si>
    <t>Primary Fuel Cost (Gas/ LNG/ Liquid)</t>
  </si>
  <si>
    <t xml:space="preserve">Secondary Fuel Cost </t>
  </si>
  <si>
    <t>Energy Charges from Primary Fuel (Coal/ Lignite)</t>
  </si>
  <si>
    <t>Energy Charges from Primary Fuel (Gas/ LNG/ Liquid)</t>
  </si>
  <si>
    <t>Gross Quantity of Coal (Purchased)</t>
  </si>
  <si>
    <t>Total Employee Costs</t>
  </si>
  <si>
    <t>Less: Employee expenses capitalised</t>
  </si>
  <si>
    <t>Vehicle Expenses</t>
  </si>
  <si>
    <t>Advertisement Expenses</t>
  </si>
  <si>
    <t>Total A&amp;G Expenes</t>
  </si>
  <si>
    <t>Less: A&amp;G Expenses Capitalised</t>
  </si>
  <si>
    <t>Name of Asset</t>
  </si>
  <si>
    <t>Opening</t>
  </si>
  <si>
    <t>Addition</t>
  </si>
  <si>
    <t>Adjustment &amp; Deduction</t>
  </si>
  <si>
    <t>Closing</t>
  </si>
  <si>
    <t xml:space="preserve">Land owned under full ownership </t>
  </si>
  <si>
    <t>Land under lease</t>
  </si>
  <si>
    <r>
      <t>Depreciation rate</t>
    </r>
    <r>
      <rPr>
        <b/>
        <vertAlign val="superscript"/>
        <sz val="10"/>
        <rFont val="Arial"/>
        <family val="2"/>
      </rPr>
      <t>1</t>
    </r>
  </si>
  <si>
    <r>
      <rPr>
        <vertAlign val="superscript"/>
        <sz val="10"/>
        <rFont val="Arial"/>
        <family val="2"/>
      </rPr>
      <t>1</t>
    </r>
    <r>
      <rPr>
        <sz val="10"/>
        <rFont val="Arial"/>
        <family val="2"/>
      </rPr>
      <t xml:space="preserve"> Depreciation Rates as per DERC's Depreciation Rate Schedule</t>
    </r>
  </si>
  <si>
    <t>Fixed Assets and Depreciation</t>
  </si>
  <si>
    <t>Interest Due</t>
  </si>
  <si>
    <t>Cost of Coal for 1.5 months</t>
  </si>
  <si>
    <t>Maintenance Spares @ 20% of O&amp;M</t>
  </si>
  <si>
    <t>For Coal Based Generating Stations</t>
  </si>
  <si>
    <t>Receivables equivalent to 2 months of capacity and energy charge</t>
  </si>
  <si>
    <t xml:space="preserve">Fuel expenses for 1 month </t>
  </si>
  <si>
    <t xml:space="preserve">Liquid fuel stock for ½ month </t>
  </si>
  <si>
    <t>Maintenance spares @ 30% of O&amp;M</t>
  </si>
  <si>
    <t>For Open-cycle Gas Turbine/ Combined Cycle thermal generating stations</t>
  </si>
  <si>
    <t>Information in respect of fuel for computation of Energy Charges</t>
  </si>
  <si>
    <t>F</t>
  </si>
  <si>
    <t>Normative Transit &amp; Handling Losses (For Coal/ Lignite Projects)</t>
  </si>
  <si>
    <t>Total amount Charged (6+7)</t>
  </si>
  <si>
    <t>Transportation charges by rail/ship/road transport</t>
  </si>
  <si>
    <t>Adjustment (+/-) in amount charged made by Railways/Transport Company</t>
  </si>
  <si>
    <t>Demurrage Charges, if any</t>
  </si>
  <si>
    <t>Total Transportation Charges (9+/-10-11+12)</t>
  </si>
  <si>
    <t xml:space="preserve">Similar details to be furnished for natural gas/liquid fuel for CCGT station and secondary fuel oil for coal/lignite based thermal plants </t>
  </si>
  <si>
    <t>Abstract of admitted Capital Cost for the existing Project</t>
  </si>
  <si>
    <t>Capital cost admitted as on</t>
  </si>
  <si>
    <t>Capital Cost as admitted by DERC</t>
  </si>
  <si>
    <t>Details</t>
  </si>
  <si>
    <t>Foreign Component, if any 
(In Million US $ or the relevant Currency)</t>
  </si>
  <si>
    <t>Domestic Component</t>
  </si>
  <si>
    <t>Foreign Exchange rate considered for the admitted Capital cost</t>
  </si>
  <si>
    <t>Hedging cost, if any, considered for the admitted Capital cost</t>
  </si>
  <si>
    <t>Total Capital cost admitted</t>
  </si>
  <si>
    <t>Details of Foreign Loans</t>
  </si>
  <si>
    <t>Details of Foreign Equity</t>
  </si>
  <si>
    <t>Details only in respect of loans applicable to the project under petition</t>
  </si>
  <si>
    <t>Year 1</t>
  </si>
  <si>
    <t>Date</t>
  </si>
  <si>
    <t>Amount</t>
  </si>
  <si>
    <t>Exchange Rate</t>
  </si>
  <si>
    <t>Amount (Rs)</t>
  </si>
  <si>
    <t>Amount (Foreign Currency)</t>
  </si>
  <si>
    <t>Currency</t>
  </si>
  <si>
    <t>Scheduled Principal Repayment</t>
  </si>
  <si>
    <t>Scheduled Interest payment</t>
  </si>
  <si>
    <t>Closing at the end of financial year</t>
  </si>
  <si>
    <r>
      <t>Date of loan drawl</t>
    </r>
    <r>
      <rPr>
        <vertAlign val="superscript"/>
        <sz val="10"/>
        <rFont val="Arial"/>
        <family val="2"/>
      </rPr>
      <t>2</t>
    </r>
  </si>
  <si>
    <r>
      <t>In case of Hedging</t>
    </r>
    <r>
      <rPr>
        <vertAlign val="superscript"/>
        <sz val="10"/>
        <rFont val="Arial"/>
        <family val="2"/>
      </rPr>
      <t>3</t>
    </r>
  </si>
  <si>
    <t>At the date of Hedging</t>
  </si>
  <si>
    <t>Period of hedging</t>
  </si>
  <si>
    <t>Cost of hedging</t>
  </si>
  <si>
    <t>Year 2</t>
  </si>
  <si>
    <t>Year 3 and so on</t>
  </si>
  <si>
    <r>
      <t>Currency1</t>
    </r>
    <r>
      <rPr>
        <b/>
        <vertAlign val="superscript"/>
        <sz val="10"/>
        <rFont val="Arial"/>
        <family val="2"/>
      </rPr>
      <t>1</t>
    </r>
  </si>
  <si>
    <r>
      <t>Currency2</t>
    </r>
    <r>
      <rPr>
        <b/>
        <vertAlign val="superscript"/>
        <sz val="10"/>
        <rFont val="Arial"/>
        <family val="2"/>
      </rPr>
      <t>1</t>
    </r>
  </si>
  <si>
    <r>
      <t>Currency3</t>
    </r>
    <r>
      <rPr>
        <b/>
        <vertAlign val="superscript"/>
        <sz val="10"/>
        <rFont val="Arial"/>
        <family val="2"/>
      </rPr>
      <t>1</t>
    </r>
  </si>
  <si>
    <r>
      <rPr>
        <vertAlign val="superscript"/>
        <sz val="10"/>
        <rFont val="Arial"/>
        <family val="2"/>
      </rPr>
      <t>3</t>
    </r>
    <r>
      <rPr>
        <sz val="10"/>
        <rFont val="Arial"/>
      </rPr>
      <t xml:space="preserve"> Furnish details of hedging, in case of more than one hedging during the year or part hedging, details of each hedging to be provided.</t>
    </r>
  </si>
  <si>
    <r>
      <rPr>
        <vertAlign val="superscript"/>
        <sz val="10"/>
        <rFont val="Arial"/>
        <family val="2"/>
      </rPr>
      <t>2</t>
    </r>
    <r>
      <rPr>
        <sz val="10"/>
        <rFont val="Arial"/>
      </rPr>
      <t xml:space="preserve"> In case of more than one drawl during the year, Exchange rate at the date of each drawl to be provided.</t>
    </r>
  </si>
  <si>
    <r>
      <rPr>
        <vertAlign val="superscript"/>
        <sz val="10"/>
        <rFont val="Arial"/>
        <family val="2"/>
      </rPr>
      <t>1</t>
    </r>
    <r>
      <rPr>
        <sz val="10"/>
        <rFont val="Arial"/>
      </rPr>
      <t xml:space="preserve"> Name of the currency to be mentioned e.g. US $, DM, etc.</t>
    </r>
  </si>
  <si>
    <t>Date of Infusion</t>
  </si>
  <si>
    <r>
      <rPr>
        <vertAlign val="superscript"/>
        <sz val="10"/>
        <rFont val="Arial"/>
        <family val="2"/>
      </rPr>
      <t>2</t>
    </r>
    <r>
      <rPr>
        <sz val="10"/>
        <rFont val="Arial"/>
      </rPr>
      <t xml:space="preserve"> In case of equity infusion more than once during the year, Exchange rate at the date of each infusion to be provided</t>
    </r>
  </si>
  <si>
    <t>Board of Director/ Agency approving the Capital cost estimates:</t>
  </si>
  <si>
    <t>Date of approval of the Capital cost estimates:</t>
  </si>
  <si>
    <t xml:space="preserve">Present Day Cost  </t>
  </si>
  <si>
    <t xml:space="preserve">Completed Cost </t>
  </si>
  <si>
    <t>Price level of approved estimates</t>
  </si>
  <si>
    <t>Capital Cost excluding IDC &amp; FC</t>
  </si>
  <si>
    <t>Foreign Component, if any (In Million US $ or the relevant Currency)</t>
  </si>
  <si>
    <t>IDC &amp; FC</t>
  </si>
  <si>
    <t>Rate of taxes &amp; duties considered</t>
  </si>
  <si>
    <t xml:space="preserve">Capital cost Including IDC &amp; FC  </t>
  </si>
  <si>
    <t>Schedule of Commissioning</t>
  </si>
  <si>
    <t>-------------------------</t>
  </si>
  <si>
    <t>---------------------------</t>
  </si>
  <si>
    <t xml:space="preserve">Note:   </t>
  </si>
  <si>
    <t>1. Copy of approval letter should be enclosed.</t>
  </si>
  <si>
    <t>Foreign Exchange rate considered for the Capital cost estimates</t>
  </si>
  <si>
    <t>As on Scheduled COD
 of the Station</t>
  </si>
  <si>
    <t>As of End of ________
Qtr. Of the year _________</t>
  </si>
  <si>
    <t xml:space="preserve">COD of Unit-I/ Block-I </t>
  </si>
  <si>
    <t>COD of Unit-II/ Block-II</t>
  </si>
  <si>
    <t>COD of last Unit/ Block</t>
  </si>
  <si>
    <t>Capital Cost Estimates and Schedule of Commissioning for New projects</t>
  </si>
  <si>
    <t>Draw Down Schedule for Calculation of IDC &amp; Financing Charges</t>
  </si>
  <si>
    <t>Draw Down</t>
  </si>
  <si>
    <t>Quarter 1</t>
  </si>
  <si>
    <t>Quarter 2</t>
  </si>
  <si>
    <t>Quarter  n (COD)</t>
  </si>
  <si>
    <t>Quarter n (COD)</t>
  </si>
  <si>
    <t>Quantum in Foreign currency</t>
  </si>
  <si>
    <t>Exchange Rate on draw down date</t>
  </si>
  <si>
    <t>Amount in Indian Rupee</t>
  </si>
  <si>
    <t>Loans</t>
  </si>
  <si>
    <t>Foreign Loans</t>
  </si>
  <si>
    <t>1.1.1</t>
  </si>
  <si>
    <t>Foreign Loan 1</t>
  </si>
  <si>
    <t xml:space="preserve">Draw down Amount </t>
  </si>
  <si>
    <t>IDC</t>
  </si>
  <si>
    <t>Financing charges</t>
  </si>
  <si>
    <t>1.1.2</t>
  </si>
  <si>
    <t>Foreign Loan 2</t>
  </si>
  <si>
    <t>1.1.3</t>
  </si>
  <si>
    <t>- -</t>
  </si>
  <si>
    <t>Total Foreign Loans</t>
  </si>
  <si>
    <t>Indian Loans</t>
  </si>
  <si>
    <t>1.2.1</t>
  </si>
  <si>
    <t>Indian Loan 1</t>
  </si>
  <si>
    <t>1.2.2</t>
  </si>
  <si>
    <t>Indian Loan 2</t>
  </si>
  <si>
    <t>1.2.3</t>
  </si>
  <si>
    <t>Total Indian Loans</t>
  </si>
  <si>
    <t>Total of Loans drawn</t>
  </si>
  <si>
    <t>Equity</t>
  </si>
  <si>
    <t>Foreign equity drawn</t>
  </si>
  <si>
    <t>Indian equity drawn</t>
  </si>
  <si>
    <t>Total equity deployed</t>
  </si>
  <si>
    <r>
      <t xml:space="preserve">Note: </t>
    </r>
    <r>
      <rPr>
        <sz val="10"/>
        <rFont val="Arial"/>
      </rPr>
      <t>Drawal of debt and equity shall be on paripassu basis to meet the commissioning schedule.  Drawal of higher equity in the beginning is permissible.</t>
    </r>
  </si>
  <si>
    <r>
      <t>Break Down</t>
    </r>
    <r>
      <rPr>
        <b/>
        <vertAlign val="superscript"/>
        <sz val="12"/>
        <rFont val="Tahoma"/>
        <family val="2"/>
      </rPr>
      <t xml:space="preserve"> </t>
    </r>
  </si>
  <si>
    <t>Reasons for Variation</t>
  </si>
  <si>
    <t xml:space="preserve">Cost of Land &amp; Site Development  </t>
  </si>
  <si>
    <t xml:space="preserve">Land </t>
  </si>
  <si>
    <t>Rehabitation  &amp; Resettlement  (R&amp;R)</t>
  </si>
  <si>
    <t>Preliminary Investigation &amp; Site development</t>
  </si>
  <si>
    <t xml:space="preserve">Total  Land &amp; Site Development </t>
  </si>
  <si>
    <t>Plant &amp; Equipment</t>
  </si>
  <si>
    <t>Steam Generator Island</t>
  </si>
  <si>
    <t>Turbine Generator Island</t>
  </si>
  <si>
    <t>BOP Mechanical</t>
  </si>
  <si>
    <t>2.3.1</t>
  </si>
  <si>
    <t>External water supply system</t>
  </si>
  <si>
    <t>2.3.2</t>
  </si>
  <si>
    <t>CW system</t>
  </si>
  <si>
    <t>2.3.3</t>
  </si>
  <si>
    <t xml:space="preserve">DM water Plant </t>
  </si>
  <si>
    <t>2.3.4</t>
  </si>
  <si>
    <t>Clarification plant</t>
  </si>
  <si>
    <t>2.3.5</t>
  </si>
  <si>
    <t>Chlorination Plant</t>
  </si>
  <si>
    <t>2.3.6</t>
  </si>
  <si>
    <t>2.3.7</t>
  </si>
  <si>
    <t xml:space="preserve">Ash Handling System </t>
  </si>
  <si>
    <t>2.3.8</t>
  </si>
  <si>
    <t>Coal Handling Plant</t>
  </si>
  <si>
    <t>2.3.9</t>
  </si>
  <si>
    <t>Rolling Stock and Locomotives</t>
  </si>
  <si>
    <t>2.3.10</t>
  </si>
  <si>
    <t xml:space="preserve">MGR </t>
  </si>
  <si>
    <t>2.3.11</t>
  </si>
  <si>
    <t>Air Compressor System</t>
  </si>
  <si>
    <t>2.3.12</t>
  </si>
  <si>
    <t>Air Condition &amp; Ventilation System</t>
  </si>
  <si>
    <t>2.3.13</t>
  </si>
  <si>
    <t>Fire fighting System</t>
  </si>
  <si>
    <t>2.3.14</t>
  </si>
  <si>
    <t>HP/LP Piping</t>
  </si>
  <si>
    <t>Total BOP Mechanical</t>
  </si>
  <si>
    <t>BOP Electrical</t>
  </si>
  <si>
    <t>2.4.1</t>
  </si>
  <si>
    <t>2.4.2</t>
  </si>
  <si>
    <t>2.4.3</t>
  </si>
  <si>
    <t>2.4.4</t>
  </si>
  <si>
    <t>2.4.5</t>
  </si>
  <si>
    <t>Lighting</t>
  </si>
  <si>
    <t>2.4.6</t>
  </si>
  <si>
    <t>Total BOP Electrical</t>
  </si>
  <si>
    <t>Taxes and Duties</t>
  </si>
  <si>
    <t>2.6.1</t>
  </si>
  <si>
    <t>Custom Duty</t>
  </si>
  <si>
    <t>2.6.2</t>
  </si>
  <si>
    <t>Other Taxes &amp; Duties</t>
  </si>
  <si>
    <t>Total Taxes &amp; Duties</t>
  </si>
  <si>
    <t xml:space="preserve">Total Plant &amp; Equipment  </t>
  </si>
  <si>
    <t>Initial spares</t>
  </si>
  <si>
    <t>Main plant/Adm. Building</t>
  </si>
  <si>
    <t>Cooling Towers</t>
  </si>
  <si>
    <t>chlorination plant</t>
  </si>
  <si>
    <t>MGR &amp; Marshalling Yard</t>
  </si>
  <si>
    <t>Ash disposal area development</t>
  </si>
  <si>
    <t>Township &amp; Colony</t>
  </si>
  <si>
    <t>Temp. construction &amp; enabling works</t>
  </si>
  <si>
    <t xml:space="preserve"> Road &amp; Drainage</t>
  </si>
  <si>
    <t xml:space="preserve">Total Civil works </t>
  </si>
  <si>
    <t>Erection Testing and commissioning</t>
  </si>
  <si>
    <t>Site supervision</t>
  </si>
  <si>
    <t>Operator's Training</t>
  </si>
  <si>
    <t>Construction Insurance</t>
  </si>
  <si>
    <t>Tools &amp; Plant</t>
  </si>
  <si>
    <t>Start up fuel</t>
  </si>
  <si>
    <t>Overheads</t>
  </si>
  <si>
    <t>Establishment</t>
  </si>
  <si>
    <t>Design &amp; Engineering</t>
  </si>
  <si>
    <t>Audit &amp; Accounts</t>
  </si>
  <si>
    <t>Contingency</t>
  </si>
  <si>
    <t>Total Overheads</t>
  </si>
  <si>
    <t>Capital cost excluding IDC &amp; FC</t>
  </si>
  <si>
    <t>Interest During Construction (IDC)</t>
  </si>
  <si>
    <t>Financing Charges (FC)</t>
  </si>
  <si>
    <t>Note:</t>
  </si>
  <si>
    <t>1. In case of time &amp; Cost over run, a detailed note giving reasons of such time and cost over run should be submitted clearly bring out the agency responsible and whether such time &amp; cost over run was beyond the control of the generating company.</t>
  </si>
  <si>
    <t>Steam Turbine generator Island</t>
  </si>
  <si>
    <t>WHRB Island</t>
  </si>
  <si>
    <t>Fuel Handling &amp; Storage system</t>
  </si>
  <si>
    <t>2.4.7</t>
  </si>
  <si>
    <t>2.4.8</t>
  </si>
  <si>
    <t>Air condition &amp; Ventilation System</t>
  </si>
  <si>
    <t>2.4.9</t>
  </si>
  <si>
    <t>Fire Fighting system</t>
  </si>
  <si>
    <t>2.4.10</t>
  </si>
  <si>
    <t>2.5.1</t>
  </si>
  <si>
    <t>2.5.2</t>
  </si>
  <si>
    <t>2.5.3</t>
  </si>
  <si>
    <t>2.5.4</t>
  </si>
  <si>
    <t>2.5.5</t>
  </si>
  <si>
    <t>2.5.6</t>
  </si>
  <si>
    <t>C &amp; I  Package</t>
  </si>
  <si>
    <t>2.7.1</t>
  </si>
  <si>
    <t>2.7.2</t>
  </si>
  <si>
    <t>Road &amp; Drainage</t>
  </si>
  <si>
    <t>----</t>
  </si>
  <si>
    <t xml:space="preserve">Whether awarded through ICB/DCB/ Depatmentally/ Deposit Work </t>
  </si>
  <si>
    <t>No. of bids received</t>
  </si>
  <si>
    <t>Date of Award</t>
  </si>
  <si>
    <t>Date of Start of work</t>
  </si>
  <si>
    <t>Date of Completion of Work</t>
  </si>
  <si>
    <t>Firm or With Escalation in prices</t>
  </si>
  <si>
    <t>Actual capitalexpenditure till the completion or up to COD whichever is earlier(Rs.Cr.)</t>
  </si>
  <si>
    <t xml:space="preserve"> Taxes &amp; Duties and IEDC</t>
  </si>
  <si>
    <t>Sub -total (9+10+11)</t>
  </si>
  <si>
    <t>No</t>
  </si>
  <si>
    <t>Break-up of Capital Cost for Coal/ Lignite based projects</t>
  </si>
  <si>
    <t>Break-up of Capital Cost for Gas/ Liquid fuel based Projects</t>
  </si>
  <si>
    <t>Break-up of Construction/ Supply/ Service packages</t>
  </si>
  <si>
    <t>Actual capital expenditure as on COD</t>
  </si>
  <si>
    <t>As per original estimates</t>
  </si>
  <si>
    <t>Total Plant &amp; Equipment excl taxes &amp; duties</t>
  </si>
  <si>
    <t>Total  Construction &amp; Pre- Commissioning Expenses</t>
  </si>
  <si>
    <t xml:space="preserve">Liabilities/ provisions </t>
  </si>
  <si>
    <t>Fuel  Handling &amp; Storage system</t>
  </si>
  <si>
    <t>Construction &amp; Pre- Commissioning Expenses</t>
  </si>
  <si>
    <t>Switch Yard Package</t>
  </si>
  <si>
    <t>Transformers Package</t>
  </si>
  <si>
    <t>Switchgear Package</t>
  </si>
  <si>
    <t>Cables, Cable facilities &amp; grounding</t>
  </si>
  <si>
    <t>Emergency D.G. set</t>
  </si>
  <si>
    <t>IDC, FC, FERV &amp; Hedging Cost</t>
  </si>
  <si>
    <t>Foreign Exchange Rate Variation (FERV)</t>
  </si>
  <si>
    <t>Hedging Cost</t>
  </si>
  <si>
    <t>Total of IDC, FC, FERV &amp; Hedging Cost</t>
  </si>
  <si>
    <t>Capital cost including IDC, FC, FERV &amp; Hedging Cost</t>
  </si>
  <si>
    <t>Variation
(B-C-D)</t>
  </si>
  <si>
    <r>
      <t>Scope of works</t>
    </r>
    <r>
      <rPr>
        <vertAlign val="superscript"/>
        <sz val="10"/>
        <rFont val="Arial"/>
        <family val="2"/>
      </rPr>
      <t xml:space="preserve">1 </t>
    </r>
    <r>
      <rPr>
        <sz val="10"/>
        <rFont val="Arial"/>
        <family val="2"/>
      </rPr>
      <t>(in line with head of cost break-ups as applicable)</t>
    </r>
  </si>
  <si>
    <t xml:space="preserve">Name/ No. of Construction / Supply / Service Package </t>
  </si>
  <si>
    <t>Financial Package as Approved</t>
  </si>
  <si>
    <t>Financial Package as on COD</t>
  </si>
  <si>
    <t>As Admitted on COD</t>
  </si>
  <si>
    <t>Loan-III</t>
  </si>
  <si>
    <t>and so on</t>
  </si>
  <si>
    <t>Foreign</t>
  </si>
  <si>
    <t>Domestic</t>
  </si>
  <si>
    <t>Total Equity</t>
  </si>
  <si>
    <t xml:space="preserve">Debt : Equity Ratio </t>
  </si>
  <si>
    <r>
      <t>Project Cost as on COD</t>
    </r>
    <r>
      <rPr>
        <b/>
        <vertAlign val="superscript"/>
        <sz val="10"/>
        <rFont val="Arial"/>
        <family val="2"/>
      </rPr>
      <t>1</t>
    </r>
  </si>
  <si>
    <r>
      <t>Date of Commercial Operation of the Station</t>
    </r>
    <r>
      <rPr>
        <b/>
        <vertAlign val="superscript"/>
        <sz val="10"/>
        <rFont val="Arial"/>
        <family val="2"/>
      </rPr>
      <t>2</t>
    </r>
  </si>
  <si>
    <r>
      <t>2</t>
    </r>
    <r>
      <rPr>
        <sz val="10"/>
        <rFont val="Arial"/>
        <family val="2"/>
      </rPr>
      <t xml:space="preserve"> Date of Commercial Operation means Commercial Operation of the last unit</t>
    </r>
  </si>
  <si>
    <t>Financial Package Upto CoD</t>
  </si>
  <si>
    <t>Total Loan</t>
  </si>
  <si>
    <r>
      <t>1</t>
    </r>
    <r>
      <rPr>
        <sz val="10"/>
        <rFont val="Arial"/>
        <family val="2"/>
      </rPr>
      <t xml:space="preserve"> Say US $ 200m + Rs.400 Cr or Rs.1360 Cr incl US $200m at an exchange rate of  1US $=Rs.48/- </t>
    </r>
  </si>
  <si>
    <t>Details of Project Specific Loans</t>
  </si>
  <si>
    <t>Amount of Loan sanctioned</t>
  </si>
  <si>
    <t>Fixed Interest Rate, if applicable</t>
  </si>
  <si>
    <t>Yes/No</t>
  </si>
  <si>
    <t>If above is yes,specify caps/floor</t>
  </si>
  <si>
    <t>Moratorium effective from</t>
  </si>
  <si>
    <t>Repayment effective from</t>
  </si>
  <si>
    <t xml:space="preserve">Are foreign currency loan hedged? </t>
  </si>
  <si>
    <r>
      <t>Source of Loan</t>
    </r>
    <r>
      <rPr>
        <vertAlign val="superscript"/>
        <sz val="10"/>
        <rFont val="Arial"/>
        <family val="2"/>
      </rPr>
      <t>1</t>
    </r>
  </si>
  <si>
    <r>
      <t>Currency</t>
    </r>
    <r>
      <rPr>
        <vertAlign val="superscript"/>
        <sz val="10"/>
        <rFont val="Arial"/>
        <family val="2"/>
      </rPr>
      <t>2</t>
    </r>
  </si>
  <si>
    <r>
      <t>Interest Type</t>
    </r>
    <r>
      <rPr>
        <vertAlign val="superscript"/>
        <sz val="10"/>
        <rFont val="Arial"/>
        <family val="2"/>
      </rPr>
      <t>6</t>
    </r>
  </si>
  <si>
    <r>
      <t>Base Rate, if Floating Interest</t>
    </r>
    <r>
      <rPr>
        <vertAlign val="superscript"/>
        <sz val="10"/>
        <rFont val="Arial"/>
        <family val="2"/>
      </rPr>
      <t>7</t>
    </r>
  </si>
  <si>
    <r>
      <t>Margin, if Floating Interest</t>
    </r>
    <r>
      <rPr>
        <vertAlign val="superscript"/>
        <sz val="10"/>
        <rFont val="Arial"/>
        <family val="2"/>
      </rPr>
      <t>8</t>
    </r>
  </si>
  <si>
    <r>
      <t>Are there any Caps/Floor</t>
    </r>
    <r>
      <rPr>
        <vertAlign val="superscript"/>
        <sz val="10"/>
        <rFont val="Arial"/>
        <family val="2"/>
      </rPr>
      <t>9</t>
    </r>
  </si>
  <si>
    <r>
      <t>Moratorium Period</t>
    </r>
    <r>
      <rPr>
        <vertAlign val="superscript"/>
        <sz val="10"/>
        <rFont val="Arial"/>
        <family val="2"/>
      </rPr>
      <t>10</t>
    </r>
  </si>
  <si>
    <r>
      <t>Repayment Period</t>
    </r>
    <r>
      <rPr>
        <vertAlign val="superscript"/>
        <sz val="10"/>
        <rFont val="Arial"/>
        <family val="2"/>
      </rPr>
      <t>11</t>
    </r>
  </si>
  <si>
    <r>
      <t>Repayment Frequency</t>
    </r>
    <r>
      <rPr>
        <vertAlign val="superscript"/>
        <sz val="10"/>
        <rFont val="Arial"/>
        <family val="2"/>
      </rPr>
      <t>12</t>
    </r>
  </si>
  <si>
    <r>
      <t>Repayment Instalment</t>
    </r>
    <r>
      <rPr>
        <vertAlign val="superscript"/>
        <sz val="10"/>
        <rFont val="Arial"/>
        <family val="2"/>
      </rPr>
      <t>13,14</t>
    </r>
  </si>
  <si>
    <r>
      <t>Base Exchange Rate</t>
    </r>
    <r>
      <rPr>
        <vertAlign val="superscript"/>
        <sz val="10"/>
        <rFont val="Arial"/>
        <family val="2"/>
      </rPr>
      <t>16</t>
    </r>
  </si>
  <si>
    <r>
      <t>1</t>
    </r>
    <r>
      <rPr>
        <sz val="10"/>
        <rFont val="Arial"/>
        <family val="2"/>
      </rPr>
      <t xml:space="preserve"> Source of loan means the agency from whom the loan has been taken such as WB, ADB, WMB, PNB, SBI, ICICI, IFC, PFC etc.</t>
    </r>
  </si>
  <si>
    <r>
      <t>2</t>
    </r>
    <r>
      <rPr>
        <sz val="10"/>
        <rFont val="Arial"/>
        <family val="2"/>
      </rPr>
      <t xml:space="preserve"> Currency refers to currency of loan such as US$, DM, Yen,Indian Rupee etc.</t>
    </r>
  </si>
  <si>
    <r>
      <t>4</t>
    </r>
    <r>
      <rPr>
        <sz val="10"/>
        <rFont val="Arial"/>
        <family val="2"/>
      </rPr>
      <t xml:space="preserve"> Where the loan has been refinanced, details in the Form is to be given for the loan refinaced. However, the details of the original loan is to be given seperately in the same form.</t>
    </r>
  </si>
  <si>
    <r>
      <t>5</t>
    </r>
    <r>
      <rPr>
        <sz val="10"/>
        <rFont val="Arial"/>
        <family val="2"/>
      </rPr>
      <t xml:space="preserve"> If the Tariff in the petition is claimed seperately for various units, details in the Form is to be given seperately for all the units in the same form.</t>
    </r>
  </si>
  <si>
    <r>
      <t>6</t>
    </r>
    <r>
      <rPr>
        <sz val="10"/>
        <rFont val="Arial"/>
        <family val="2"/>
      </rPr>
      <t xml:space="preserve"> Interest type means whether the interest is fixed or floating.</t>
    </r>
  </si>
  <si>
    <r>
      <t>7</t>
    </r>
    <r>
      <rPr>
        <sz val="10"/>
        <rFont val="Arial"/>
        <family val="2"/>
      </rPr>
      <t xml:space="preserve"> Base rate means the base as PLR, LIBOR etc. over which the margin is to be added. Applicable base rate on different dates from the date of drawl may also be enclosed.</t>
    </r>
  </si>
  <si>
    <r>
      <t xml:space="preserve">8 </t>
    </r>
    <r>
      <rPr>
        <sz val="10"/>
        <rFont val="Arial"/>
        <family val="2"/>
      </rPr>
      <t>Margin means the points over and above the floating rate.</t>
    </r>
  </si>
  <si>
    <r>
      <t>10</t>
    </r>
    <r>
      <rPr>
        <sz val="10"/>
        <rFont val="Arial"/>
        <family val="2"/>
      </rPr>
      <t xml:space="preserve"> Moratorium period refers to the period during which loan servicing liability is not required.</t>
    </r>
  </si>
  <si>
    <r>
      <t>11</t>
    </r>
    <r>
      <rPr>
        <sz val="10"/>
        <rFont val="Arial"/>
        <family val="2"/>
      </rPr>
      <t xml:space="preserve"> Repayment period means the repayment of loan such as 7 years, 10 years, 25 years etc.</t>
    </r>
  </si>
  <si>
    <r>
      <t>12</t>
    </r>
    <r>
      <rPr>
        <sz val="10"/>
        <rFont val="Arial"/>
        <family val="2"/>
      </rPr>
      <t xml:space="preserve"> Repayment frequency means the interval at which the debt servicing is to be done such as monthly, quarterly, half yearly, annual, etc.</t>
    </r>
  </si>
  <si>
    <r>
      <t>13</t>
    </r>
    <r>
      <rPr>
        <sz val="10"/>
        <rFont val="Arial"/>
        <family val="2"/>
      </rPr>
      <t xml:space="preserve"> Where there is more than one drawal/repayment for a loan, the date &amp; amount of each drawal/repayement may also be given seperately</t>
    </r>
  </si>
  <si>
    <r>
      <t>14</t>
    </r>
    <r>
      <rPr>
        <sz val="10"/>
        <rFont val="Arial"/>
        <family val="2"/>
      </rPr>
      <t xml:space="preserve"> If the repayment  instalment amount and repayment date  can not be worked out from the data furnished above, the repayment schedule to be  furnished seperately.</t>
    </r>
  </si>
  <si>
    <r>
      <t>15</t>
    </r>
    <r>
      <rPr>
        <sz val="10"/>
        <rFont val="Arial"/>
        <family val="2"/>
      </rPr>
      <t xml:space="preserve"> In case of Foreign loan,date of each  drawal &amp; repayment alongwith exchange rate at that date may be given.</t>
    </r>
  </si>
  <si>
    <r>
      <t>17</t>
    </r>
    <r>
      <rPr>
        <sz val="10"/>
        <rFont val="Arial"/>
        <family val="2"/>
      </rPr>
      <t xml:space="preserve"> In case of hedging, specify details like type of hedging, period of hedging, cost of heging, etc.</t>
    </r>
  </si>
  <si>
    <t>Package 1</t>
  </si>
  <si>
    <t>Package 2</t>
  </si>
  <si>
    <t>Package 3</t>
  </si>
  <si>
    <t>Package 4</t>
  </si>
  <si>
    <t>Package 5</t>
  </si>
  <si>
    <t>Package 6</t>
  </si>
  <si>
    <r>
      <t>Amount of Gross Loan drawn upto 31.03.2011/ COD</t>
    </r>
    <r>
      <rPr>
        <vertAlign val="superscript"/>
        <sz val="10"/>
        <rFont val="Arial"/>
        <family val="2"/>
      </rPr>
      <t xml:space="preserve"> 3,4,5,13,15</t>
    </r>
  </si>
  <si>
    <r>
      <t>3</t>
    </r>
    <r>
      <rPr>
        <sz val="10"/>
        <rFont val="Arial"/>
        <family val="2"/>
      </rPr>
      <t xml:space="preserve"> Details are to be submitted as on 31.03.2011 for existing assets and as on COD for the remaining assets.</t>
    </r>
  </si>
  <si>
    <r>
      <t>9</t>
    </r>
    <r>
      <rPr>
        <sz val="10"/>
        <rFont val="Arial"/>
        <family val="2"/>
      </rPr>
      <t xml:space="preserve"> At times caps/ floor are put at which the floating rates are frozen. If such a condition exists, specify the limits.</t>
    </r>
  </si>
  <si>
    <r>
      <t>18</t>
    </r>
    <r>
      <rPr>
        <sz val="10"/>
        <rFont val="Arial"/>
        <family val="2"/>
      </rPr>
      <t xml:space="preserve"> At the time of truing up rate of interest with relevant reset date (if any) to be furnished separately.</t>
    </r>
  </si>
  <si>
    <r>
      <t>19</t>
    </r>
    <r>
      <rPr>
        <sz val="10"/>
        <rFont val="Arial"/>
        <family val="2"/>
      </rPr>
      <t xml:space="preserve"> At the time of truing up provide details of refinancing of loans considered earlier. Details such as date on which refinancing done, amount of refinanced loan, terms and conditions of refinanced loan, financing and other charges incurred for refinancing etc.</t>
    </r>
  </si>
  <si>
    <r>
      <t>If above is yes,specify details</t>
    </r>
    <r>
      <rPr>
        <vertAlign val="superscript"/>
        <sz val="10"/>
        <rFont val="Arial"/>
        <family val="2"/>
      </rPr>
      <t>17, 18, 19</t>
    </r>
  </si>
  <si>
    <r>
      <t>16</t>
    </r>
    <r>
      <rPr>
        <sz val="10"/>
        <rFont val="Arial"/>
        <family val="2"/>
      </rPr>
      <t xml:space="preserve"> Base exchange rate means the exchange rate prevailing as on 31.03.2011 for existing assets and as on COD for the remaining assets.</t>
    </r>
  </si>
  <si>
    <t>Details of Allocation of corporate loans to various projects</t>
  </si>
  <si>
    <t>Distribution of loan packages to various projects</t>
  </si>
  <si>
    <t>Name of the Projects</t>
  </si>
  <si>
    <t>Project 1</t>
  </si>
  <si>
    <t>Project 2</t>
  </si>
  <si>
    <t>Project 3 and so on</t>
  </si>
  <si>
    <t>Statement of Additional Capitalisation after COD</t>
  </si>
  <si>
    <t>Justification</t>
  </si>
  <si>
    <t xml:space="preserve"> Note:</t>
  </si>
  <si>
    <t>1 Fill the form in chronological order year wise along with detailed justification clearly bring out the necessity and the benefits accruing to the benficiaries.</t>
  </si>
  <si>
    <t>2 In case initial spares are purchased alongwith any equipment, then the cost of such spares should be indicated separately. e.g. Rotor - 50 Crs. Initial spares- 5 Crs.</t>
  </si>
  <si>
    <t>3 Actual/Projected additional capital expenditure claimed for 2008-09 shall be governed by Tariff Regulation for period 2004-09.</t>
  </si>
  <si>
    <t xml:space="preserve">Head of Work/ Equipment  </t>
  </si>
  <si>
    <t>Actual/ Projected additional capital expenditure claimed</t>
  </si>
  <si>
    <t>Regulations under which claimed 6.3 (i), (ii), (iii), iv) or (v) or 6.4 (i), (ii), (iii), iv), (v), (vi) or (vii)</t>
  </si>
  <si>
    <t>Admitted</t>
  </si>
  <si>
    <t>Financial Year (Starting from COD)</t>
  </si>
  <si>
    <t>Financing Details</t>
  </si>
  <si>
    <t>Loan-1</t>
  </si>
  <si>
    <t>Loan-2</t>
  </si>
  <si>
    <t>Loan-3 and so on</t>
  </si>
  <si>
    <t>Internal Resources</t>
  </si>
  <si>
    <t>Others</t>
  </si>
  <si>
    <r>
      <t>Total Loan</t>
    </r>
    <r>
      <rPr>
        <b/>
        <vertAlign val="superscript"/>
        <sz val="10"/>
        <rFont val="Arial"/>
        <family val="2"/>
      </rPr>
      <t>2</t>
    </r>
  </si>
  <si>
    <r>
      <t xml:space="preserve">1 </t>
    </r>
    <r>
      <rPr>
        <sz val="10"/>
        <rFont val="Arial"/>
        <family val="2"/>
      </rPr>
      <t>Year 1 refers to Financial Year of COD and Year 2, Year 3 etc. are the subsequent financial years respectively.</t>
    </r>
  </si>
  <si>
    <t>Financing of Additional Capitalisation</t>
  </si>
  <si>
    <t xml:space="preserve">Amount capitalised in Work/ Equipment </t>
  </si>
  <si>
    <t>F15</t>
  </si>
  <si>
    <t>F16</t>
  </si>
  <si>
    <t>F17</t>
  </si>
  <si>
    <t>F18</t>
  </si>
  <si>
    <t>F19</t>
  </si>
  <si>
    <t>F20</t>
  </si>
  <si>
    <t>F21</t>
  </si>
  <si>
    <t>F22</t>
  </si>
  <si>
    <t>F23</t>
  </si>
  <si>
    <t>F24</t>
  </si>
  <si>
    <t>F25</t>
  </si>
  <si>
    <t>F26</t>
  </si>
  <si>
    <t>F27</t>
  </si>
  <si>
    <t>Statement of Capital Cost</t>
  </si>
  <si>
    <t>Statement of Capital Works in Progress</t>
  </si>
  <si>
    <t>Opening Gross Block Amount as per books</t>
  </si>
  <si>
    <r>
      <t xml:space="preserve">1 </t>
    </r>
    <r>
      <rPr>
        <sz val="10"/>
        <rFont val="Arial"/>
        <family val="2"/>
      </rPr>
      <t>Relevant date/s means date of COD of unit/s,station and financial year start date and end date</t>
    </r>
  </si>
  <si>
    <t>Amount of capital liabilities in A(a) above</t>
  </si>
  <si>
    <t>Amount of IDC, FC, FERV &amp; Hedging cost included in A(a) above</t>
  </si>
  <si>
    <t>Amount of IEDC (excluding IDC, FC, FERV &amp; Hedging cost) included in A(a)</t>
  </si>
  <si>
    <t>d</t>
  </si>
  <si>
    <t>Amount of IDC, FC, FERV &amp; Hedging cost included in B(a) above</t>
  </si>
  <si>
    <t>Amount of capital liabilities in B(a) above</t>
  </si>
  <si>
    <t>Amount of IEDC (excluding IDC, FC, FERV &amp; Hedging cost) included in B(a)</t>
  </si>
  <si>
    <t>Amount of capital liabilities in C(a) above</t>
  </si>
  <si>
    <t>Amount of IDC, FC, FERV &amp; Hedging cost included in C(a) above</t>
  </si>
  <si>
    <t>Amount of IEDC (excluding IDC, FC, FERV &amp; Hedging cost) included in C(a)</t>
  </si>
  <si>
    <t>Opening CWIP Amount as per books</t>
  </si>
  <si>
    <t>Amount of capital liabilities in above</t>
  </si>
  <si>
    <t>Amount of IDC, FC, FERV &amp; Hedging cost included in a above</t>
  </si>
  <si>
    <t>Addition/Adjustment in CWIP Amount during the period</t>
  </si>
  <si>
    <t>Capitalization/Transfer to Fixed asset of CWIP Amount during the period</t>
  </si>
  <si>
    <t>Closing CWIP Amount as per books</t>
  </si>
  <si>
    <t>Unit IV</t>
  </si>
  <si>
    <t>Unit V</t>
  </si>
  <si>
    <t>Unit VI</t>
  </si>
  <si>
    <t>2. Details of Capital cost are to be furnished as per Form 9 or Form 10  as applicable.</t>
  </si>
  <si>
    <t>3. Details of IDC &amp; Financing Charges are to be furnished as per Form 12</t>
  </si>
  <si>
    <t>1 The scope of work in any package should be indicated in conformity of Capital cost break-up for the coal/lignite based plants in the Form 9 to the extent possible.  In case of Gas/Liquid fuel based projects, break down in the similar manner in the relevent heads as per Form 10.</t>
  </si>
  <si>
    <r>
      <t xml:space="preserve">2 </t>
    </r>
    <r>
      <rPr>
        <sz val="10"/>
        <rFont val="Arial"/>
        <family val="2"/>
      </rPr>
      <t>Loan details for meeting the additional capitalisation requirement should be given as per Form 14 and Form 15 whichever is relevent.</t>
    </r>
  </si>
  <si>
    <t>Rs Lakhs</t>
  </si>
  <si>
    <r>
      <t>Value of Award</t>
    </r>
    <r>
      <rPr>
        <vertAlign val="superscript"/>
        <sz val="10"/>
        <rFont val="Arial"/>
        <family val="2"/>
      </rPr>
      <t>2</t>
    </r>
    <r>
      <rPr>
        <sz val="10"/>
        <rFont val="Arial"/>
        <family val="2"/>
      </rPr>
      <t xml:space="preserve"> in (Rs. Lakh)</t>
    </r>
  </si>
  <si>
    <t>2 If there is  any package, which need to be shown in Indian Rupee and foreign currency(ies), the same should be shown separatly alongwith the currency, the exchange rate and the date e.g. Rs. 8000 Lakh + US$50 mn = Rs.32000 Lakh at US$ = Rs 48 as on say 1 April 2011</t>
  </si>
  <si>
    <t>Details of Expenses Capitalised</t>
  </si>
  <si>
    <t>Interest &amp; Finance charges Capitalised</t>
  </si>
  <si>
    <t>Employee expenses</t>
  </si>
  <si>
    <t>A&amp;G Expenses</t>
  </si>
  <si>
    <t>Others, if any</t>
  </si>
  <si>
    <t>Grand Total</t>
  </si>
  <si>
    <t>Income Tax Provisions</t>
  </si>
  <si>
    <t>Income Tax on the Retun on Equity</t>
  </si>
  <si>
    <t>As Per Return Filed For The Year</t>
  </si>
  <si>
    <t>As Assessed For The Year</t>
  </si>
  <si>
    <t>Credit/Debit Of Assessment Year(s) (Give Details)</t>
  </si>
  <si>
    <t>‘Income Tax Provisions’ details which could not be provided by the Transmission Company at the time of this filing shall be furnished as and when they become due/ available.</t>
  </si>
  <si>
    <t>F28</t>
  </si>
  <si>
    <t>F29</t>
  </si>
  <si>
    <t>Expenses Capitalised</t>
  </si>
  <si>
    <t>Income Tax</t>
  </si>
  <si>
    <t>Rs Crores</t>
  </si>
  <si>
    <t>Base Rate of SBI as on ________________</t>
  </si>
  <si>
    <t>Domestic Component (Rs. Crores)</t>
  </si>
  <si>
    <t>Capital cost excluding IDC &amp; FC (Rs. Crores)</t>
  </si>
  <si>
    <t>Total IDC &amp; FC (Rs. Crores)</t>
  </si>
  <si>
    <t>Capital cost Including IDC &amp; FC (Rs. Crores)</t>
  </si>
  <si>
    <t>Rs. Crores</t>
  </si>
  <si>
    <t>PRAGATI POWER STATION-I</t>
  </si>
  <si>
    <t>Station Supplies (STP Expenditure)</t>
  </si>
  <si>
    <t>0</t>
  </si>
  <si>
    <t>Loan-PFC</t>
  </si>
  <si>
    <t>INR</t>
  </si>
  <si>
    <t>Plant and machinery in generating stations including plant foundations</t>
  </si>
  <si>
    <t>Self propelled vehicles</t>
  </si>
  <si>
    <t>Office furniture and fittings</t>
  </si>
  <si>
    <t>Office equipments</t>
  </si>
  <si>
    <t>Communication equipment</t>
  </si>
  <si>
    <t>Software</t>
  </si>
  <si>
    <t>Computer</t>
  </si>
  <si>
    <t>Addition in  Gross Block Amount as per books</t>
  </si>
  <si>
    <t>Closing Gross Block Amount as per books</t>
  </si>
  <si>
    <t>+</t>
  </si>
  <si>
    <t>Other Building</t>
  </si>
  <si>
    <t>Energy Charge Rate (Rs./kWh)-Open Cycle</t>
  </si>
  <si>
    <t>Energy Charge Rate (Rs./kWh)-Combined Cycle</t>
  </si>
  <si>
    <t>GT#1</t>
  </si>
  <si>
    <t>GT#2</t>
  </si>
  <si>
    <t>STG</t>
  </si>
  <si>
    <t>HP/LP</t>
  </si>
  <si>
    <t>71.38/5.14</t>
  </si>
  <si>
    <t>518.3/198.6</t>
  </si>
  <si>
    <t>1939 (CC)</t>
  </si>
  <si>
    <t>Dual Fuel</t>
  </si>
  <si>
    <t>waste heat</t>
  </si>
  <si>
    <t>Forced</t>
  </si>
  <si>
    <t>02.07.02</t>
  </si>
  <si>
    <t>03.12.02</t>
  </si>
  <si>
    <t>15.05.03</t>
  </si>
  <si>
    <t>Motor driven</t>
  </si>
  <si>
    <t>NG</t>
  </si>
  <si>
    <t>Gas turbines fitted with DLN combustors</t>
  </si>
  <si>
    <t>Sewage treated water used</t>
  </si>
  <si>
    <t>Weighted average GCV of Gas</t>
  </si>
  <si>
    <t>Quantity of Gas supplied by Gas Company</t>
  </si>
  <si>
    <t>Adjustment (+/-) in quantity supplied made by Gas Company</t>
  </si>
  <si>
    <t>Gas supplied by Gas Company (1+2)</t>
  </si>
  <si>
    <t>Net Gas Supplied (3-4)</t>
  </si>
  <si>
    <t>Adjustment (+/-) in amount charged made by Gas Company</t>
  </si>
  <si>
    <t>Cost of diesel in transporting Gas through MGR system, if applicable</t>
  </si>
  <si>
    <t>Total amount Charged for Gas supplied including Transportation (8+13)</t>
  </si>
  <si>
    <t>Amount charged by the Gas Company</t>
  </si>
  <si>
    <t>Station Heat Rate-CC</t>
  </si>
  <si>
    <t>Station Heat Rate-OC</t>
  </si>
  <si>
    <t>Kcal/kWh</t>
  </si>
  <si>
    <t>ERP Expenses</t>
  </si>
  <si>
    <t>Special repair (Residential colony)</t>
  </si>
  <si>
    <t>Civil Works HQ share</t>
  </si>
  <si>
    <t>Energy Charges from Primary Fuel (Gas)-CC</t>
  </si>
  <si>
    <t>Energy Charges from Primary Fuel (Gas)-OC</t>
  </si>
  <si>
    <t>PFC</t>
  </si>
  <si>
    <t>700Crores</t>
  </si>
  <si>
    <t>675.28 Crore</t>
  </si>
  <si>
    <t xml:space="preserve">Fixed </t>
  </si>
  <si>
    <t>Quarterly</t>
  </si>
  <si>
    <t>10Years</t>
  </si>
  <si>
    <t>31.3.2011</t>
  </si>
  <si>
    <t>700 Cr</t>
  </si>
  <si>
    <t>54Cr.</t>
  </si>
  <si>
    <t>GNCTD</t>
  </si>
  <si>
    <t>Gross Station Heat Rate-CC</t>
  </si>
  <si>
    <t>Auxiliary Energy Consumption-CC</t>
  </si>
  <si>
    <t>Rs Lakh/ MW</t>
  </si>
  <si>
    <t>Not Applicable</t>
  </si>
  <si>
    <t>PRAGATI POWER CORPORATION LIMITED</t>
  </si>
  <si>
    <t>PRAAGATI POWER STATION-I</t>
  </si>
  <si>
    <t>Form No: 23</t>
  </si>
  <si>
    <t>2015-16</t>
  </si>
  <si>
    <t>31.3.2013</t>
  </si>
  <si>
    <t>31.3.2014</t>
  </si>
  <si>
    <t>31.3.2015</t>
  </si>
  <si>
    <t>31.03.2012</t>
  </si>
  <si>
    <t>Oct-14</t>
  </si>
  <si>
    <t>Nov-14</t>
  </si>
  <si>
    <t>Dec-14</t>
  </si>
  <si>
    <t>Main Plant Building</t>
  </si>
  <si>
    <t>HQ Share</t>
  </si>
  <si>
    <t>31.3.2016</t>
  </si>
  <si>
    <t>1037.36</t>
  </si>
  <si>
    <t>Other Credits to R&amp;M Charges</t>
  </si>
  <si>
    <t>DLN Burners</t>
  </si>
  <si>
    <t>Diesel Electrical &amp; gasPlant</t>
  </si>
  <si>
    <t>EDP, WP machines</t>
  </si>
  <si>
    <t>Furniture and fixture</t>
  </si>
  <si>
    <t>Lab &amp; Workshop Equipment</t>
  </si>
  <si>
    <t>Other Office Equipment</t>
  </si>
  <si>
    <t>P/M-Capital Spares</t>
  </si>
  <si>
    <t>Communication  equipment</t>
  </si>
  <si>
    <t>Meters</t>
  </si>
  <si>
    <t>P/M-Any Other Asset</t>
  </si>
  <si>
    <t>STG &amp; WHRU</t>
  </si>
  <si>
    <t>Head quarter Share</t>
  </si>
  <si>
    <t>(Rs in Crore)</t>
  </si>
  <si>
    <t>Rs.in  Crores</t>
  </si>
  <si>
    <t>Rs. in crore</t>
  </si>
</sst>
</file>

<file path=xl/styles.xml><?xml version="1.0" encoding="utf-8"?>
<styleSheet xmlns="http://schemas.openxmlformats.org/spreadsheetml/2006/main">
  <numFmts count="7">
    <numFmt numFmtId="43" formatCode="_(* #,##0.00_);_(* \(#,##0.00\);_(* &quot;-&quot;??_);_(@_)"/>
    <numFmt numFmtId="164" formatCode="_-* #,##0.00_-;\-* #,##0.00_-;_-* &quot;-&quot;??_-;_-@_-"/>
    <numFmt numFmtId="165" formatCode="0.000"/>
    <numFmt numFmtId="166" formatCode="0.0"/>
    <numFmt numFmtId="167" formatCode="0.00_)"/>
    <numFmt numFmtId="168" formatCode="&quot;ß&quot;#,##0.00_);\(&quot;ß&quot;#,##0.00\)"/>
    <numFmt numFmtId="169" formatCode="0.0000"/>
  </numFmts>
  <fonts count="32">
    <font>
      <sz val="10"/>
      <name val="Arial"/>
    </font>
    <font>
      <sz val="10"/>
      <name val="Arial"/>
    </font>
    <font>
      <b/>
      <sz val="10"/>
      <name val="Arial"/>
      <family val="2"/>
    </font>
    <font>
      <b/>
      <sz val="12"/>
      <name val="Arial"/>
      <family val="2"/>
    </font>
    <font>
      <sz val="12"/>
      <name val="Tms Rmn"/>
    </font>
    <font>
      <sz val="10"/>
      <name val="Helv"/>
    </font>
    <font>
      <sz val="8"/>
      <name val="Arial"/>
      <family val="2"/>
    </font>
    <font>
      <sz val="7"/>
      <name val="Small Fonts"/>
      <family val="2"/>
    </font>
    <font>
      <b/>
      <i/>
      <sz val="16"/>
      <name val="Helv"/>
    </font>
    <font>
      <sz val="12"/>
      <name val="Times New Roman"/>
      <family val="1"/>
    </font>
    <font>
      <sz val="10"/>
      <name val="Arial"/>
      <family val="2"/>
    </font>
    <font>
      <sz val="12"/>
      <color indexed="9"/>
      <name val="Times New Roman"/>
      <family val="1"/>
    </font>
    <font>
      <b/>
      <sz val="12"/>
      <color indexed="9"/>
      <name val="Times New Roman"/>
      <family val="1"/>
    </font>
    <font>
      <sz val="10"/>
      <color indexed="8"/>
      <name val="Arial"/>
      <family val="2"/>
    </font>
    <font>
      <u/>
      <sz val="10"/>
      <name val="Arial"/>
      <family val="2"/>
    </font>
    <font>
      <sz val="10"/>
      <color indexed="9"/>
      <name val="Arial"/>
      <family val="2"/>
    </font>
    <font>
      <b/>
      <sz val="10"/>
      <color indexed="9"/>
      <name val="Arial"/>
      <family val="2"/>
    </font>
    <font>
      <sz val="12"/>
      <name val="Arial"/>
      <family val="2"/>
    </font>
    <font>
      <b/>
      <sz val="10"/>
      <color indexed="8"/>
      <name val="Arial"/>
      <family val="2"/>
    </font>
    <font>
      <vertAlign val="superscript"/>
      <sz val="10"/>
      <name val="Arial"/>
      <family val="2"/>
    </font>
    <font>
      <b/>
      <vertAlign val="superscript"/>
      <sz val="10"/>
      <name val="Arial"/>
      <family val="2"/>
    </font>
    <font>
      <sz val="12"/>
      <name val="Tahoma"/>
      <family val="2"/>
    </font>
    <font>
      <b/>
      <sz val="12"/>
      <name val="Tahoma"/>
      <family val="2"/>
    </font>
    <font>
      <b/>
      <u/>
      <sz val="10"/>
      <name val="Arial"/>
      <family val="2"/>
    </font>
    <font>
      <b/>
      <vertAlign val="superscript"/>
      <sz val="12"/>
      <name val="Tahoma"/>
      <family val="2"/>
    </font>
    <font>
      <sz val="10"/>
      <color indexed="10"/>
      <name val="Arial"/>
      <family val="2"/>
    </font>
    <font>
      <b/>
      <i/>
      <sz val="10"/>
      <name val="Arial"/>
      <family val="2"/>
    </font>
    <font>
      <sz val="8"/>
      <name val="Arial"/>
      <family val="2"/>
    </font>
    <font>
      <b/>
      <sz val="20"/>
      <name val="Arial"/>
      <family val="2"/>
    </font>
    <font>
      <sz val="20"/>
      <name val="Arial"/>
      <family val="2"/>
    </font>
    <font>
      <sz val="10"/>
      <color rgb="FFFF0000"/>
      <name val="Arial"/>
      <family val="2"/>
    </font>
    <font>
      <b/>
      <sz val="11"/>
      <name val="Arial"/>
      <family val="2"/>
    </font>
  </fonts>
  <fills count="11">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8"/>
        <bgColor indexed="64"/>
      </patternFill>
    </fill>
    <fill>
      <patternFill patternType="solid">
        <fgColor indexed="41"/>
        <bgColor indexed="64"/>
      </patternFill>
    </fill>
    <fill>
      <patternFill patternType="solid">
        <fgColor indexed="53"/>
        <bgColor indexed="64"/>
      </patternFill>
    </fill>
    <fill>
      <patternFill patternType="solid">
        <fgColor indexed="49"/>
        <bgColor indexed="64"/>
      </patternFill>
    </fill>
    <fill>
      <patternFill patternType="solid">
        <fgColor indexed="42"/>
        <bgColor indexed="64"/>
      </patternFill>
    </fill>
    <fill>
      <patternFill patternType="solid">
        <fgColor indexed="12"/>
        <bgColor indexed="64"/>
      </patternFill>
    </fill>
    <fill>
      <patternFill patternType="solid">
        <fgColor theme="0"/>
        <bgColor indexed="64"/>
      </patternFill>
    </fill>
  </fills>
  <borders count="27">
    <border>
      <left/>
      <right/>
      <top/>
      <bottom/>
      <diagonal/>
    </border>
    <border>
      <left/>
      <right style="thin">
        <color indexed="8"/>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medium">
        <color indexed="64"/>
      </top>
      <bottom/>
      <diagonal/>
    </border>
  </borders>
  <cellStyleXfs count="22">
    <xf numFmtId="0" fontId="0" fillId="0" borderId="0"/>
    <xf numFmtId="0" fontId="4" fillId="0" borderId="0" applyNumberFormat="0" applyFill="0" applyBorder="0" applyAlignment="0" applyProtection="0"/>
    <xf numFmtId="164" fontId="1" fillId="0" borderId="0" applyFont="0" applyFill="0" applyBorder="0" applyAlignment="0" applyProtection="0"/>
    <xf numFmtId="0" fontId="5" fillId="0" borderId="1"/>
    <xf numFmtId="164" fontId="10" fillId="0" borderId="0" applyFont="0" applyFill="0" applyBorder="0" applyAlignment="0" applyProtection="0"/>
    <xf numFmtId="0" fontId="5" fillId="0" borderId="1"/>
    <xf numFmtId="38" fontId="6" fillId="2" borderId="0" applyNumberFormat="0" applyBorder="0" applyAlignment="0" applyProtection="0"/>
    <xf numFmtId="0" fontId="3" fillId="0" borderId="2" applyNumberFormat="0" applyAlignment="0" applyProtection="0">
      <alignment horizontal="left" vertical="center"/>
    </xf>
    <xf numFmtId="0" fontId="3" fillId="0" borderId="3">
      <alignment horizontal="left" vertical="center"/>
    </xf>
    <xf numFmtId="10" fontId="6" fillId="3" borderId="4" applyNumberFormat="0" applyBorder="0" applyAlignment="0" applyProtection="0"/>
    <xf numFmtId="37" fontId="7" fillId="0" borderId="0"/>
    <xf numFmtId="167" fontId="8" fillId="0" borderId="0"/>
    <xf numFmtId="0" fontId="10" fillId="0" borderId="0"/>
    <xf numFmtId="0" fontId="1" fillId="0" borderId="0"/>
    <xf numFmtId="0" fontId="10" fillId="0" borderId="0"/>
    <xf numFmtId="0" fontId="1" fillId="0" borderId="0"/>
    <xf numFmtId="0" fontId="1" fillId="0" borderId="0"/>
    <xf numFmtId="0" fontId="1" fillId="0" borderId="0"/>
    <xf numFmtId="9" fontId="1" fillId="0" borderId="0" applyFont="0" applyFill="0" applyBorder="0" applyAlignment="0" applyProtection="0"/>
    <xf numFmtId="168" fontId="1" fillId="0" borderId="0" applyFont="0" applyFill="0" applyBorder="0" applyAlignment="0" applyProtection="0"/>
    <xf numFmtId="10" fontId="1" fillId="0" borderId="0" applyFont="0" applyFill="0" applyBorder="0" applyAlignment="0" applyProtection="0"/>
    <xf numFmtId="0" fontId="10" fillId="0" borderId="0"/>
  </cellStyleXfs>
  <cellXfs count="524">
    <xf numFmtId="0" fontId="0" fillId="0" borderId="0" xfId="0"/>
    <xf numFmtId="0" fontId="1" fillId="0" borderId="0" xfId="13" applyAlignment="1">
      <alignment vertical="center"/>
    </xf>
    <xf numFmtId="0" fontId="1" fillId="0" borderId="0" xfId="13" applyFill="1" applyAlignment="1">
      <alignment vertical="center"/>
    </xf>
    <xf numFmtId="0" fontId="1" fillId="0" borderId="0" xfId="13" applyAlignment="1">
      <alignment vertical="center" wrapText="1"/>
    </xf>
    <xf numFmtId="0" fontId="9" fillId="0" borderId="0" xfId="13" applyFont="1" applyAlignment="1">
      <alignment vertical="center"/>
    </xf>
    <xf numFmtId="0" fontId="11" fillId="4" borderId="0" xfId="13" applyFont="1" applyFill="1" applyAlignment="1">
      <alignment vertical="center"/>
    </xf>
    <xf numFmtId="0" fontId="10" fillId="0" borderId="4" xfId="0" applyNumberFormat="1" applyFont="1" applyFill="1" applyBorder="1" applyAlignment="1">
      <alignment vertical="center" wrapText="1"/>
    </xf>
    <xf numFmtId="0" fontId="10" fillId="0" borderId="0" xfId="16" applyFont="1" applyFill="1" applyAlignment="1">
      <alignment vertical="center"/>
    </xf>
    <xf numFmtId="0" fontId="12" fillId="4" borderId="0" xfId="13" applyFont="1" applyFill="1" applyAlignment="1">
      <alignment vertical="center"/>
    </xf>
    <xf numFmtId="0" fontId="2" fillId="0" borderId="4" xfId="0" applyFont="1" applyFill="1" applyBorder="1" applyAlignment="1">
      <alignment vertical="center"/>
    </xf>
    <xf numFmtId="0" fontId="10" fillId="0" borderId="0" xfId="0" applyFont="1"/>
    <xf numFmtId="0" fontId="17" fillId="0" borderId="0" xfId="0" applyFont="1"/>
    <xf numFmtId="0" fontId="10" fillId="0" borderId="0" xfId="0" applyFont="1" applyFill="1" applyBorder="1"/>
    <xf numFmtId="0" fontId="10" fillId="5" borderId="5" xfId="0" applyFont="1" applyFill="1" applyBorder="1" applyAlignment="1">
      <alignment horizontal="center"/>
    </xf>
    <xf numFmtId="0" fontId="10" fillId="0" borderId="6" xfId="0" applyFont="1" applyBorder="1" applyAlignment="1">
      <alignment horizontal="center"/>
    </xf>
    <xf numFmtId="0" fontId="10" fillId="0" borderId="4" xfId="0" applyFont="1" applyBorder="1" applyAlignment="1">
      <alignment horizontal="center"/>
    </xf>
    <xf numFmtId="0" fontId="10" fillId="0" borderId="0" xfId="0" applyFont="1" applyAlignment="1">
      <alignment vertical="center" wrapText="1"/>
    </xf>
    <xf numFmtId="0" fontId="10" fillId="0" borderId="4" xfId="0" applyFont="1" applyBorder="1" applyAlignment="1">
      <alignment horizontal="center" vertical="top"/>
    </xf>
    <xf numFmtId="0" fontId="10" fillId="0" borderId="0" xfId="0" applyFont="1" applyAlignment="1">
      <alignment horizontal="center"/>
    </xf>
    <xf numFmtId="0" fontId="14" fillId="0" borderId="0" xfId="0" applyFont="1" applyAlignment="1">
      <alignment horizontal="left"/>
    </xf>
    <xf numFmtId="0" fontId="2" fillId="0" borderId="0" xfId="0" applyFont="1" applyAlignment="1">
      <alignment horizontal="center"/>
    </xf>
    <xf numFmtId="0" fontId="10" fillId="0" borderId="0" xfId="0" applyFont="1" applyBorder="1"/>
    <xf numFmtId="0" fontId="10" fillId="0" borderId="0" xfId="0" applyFont="1" applyBorder="1" applyAlignment="1">
      <alignment horizontal="center"/>
    </xf>
    <xf numFmtId="0" fontId="10" fillId="0" borderId="0" xfId="0" applyFont="1" applyBorder="1" applyAlignment="1">
      <alignment horizontal="right"/>
    </xf>
    <xf numFmtId="0" fontId="10" fillId="0" borderId="0" xfId="0" applyNumberFormat="1" applyFont="1" applyFill="1"/>
    <xf numFmtId="0" fontId="10" fillId="0" borderId="0" xfId="0" applyNumberFormat="1" applyFont="1" applyFill="1" applyAlignment="1">
      <alignment horizontal="center"/>
    </xf>
    <xf numFmtId="0" fontId="16" fillId="4" borderId="0" xfId="0" applyFont="1" applyFill="1" applyAlignment="1">
      <alignment vertical="center" wrapText="1"/>
    </xf>
    <xf numFmtId="0" fontId="15" fillId="4" borderId="0" xfId="0" applyFont="1" applyFill="1" applyAlignment="1">
      <alignment vertical="center" wrapText="1"/>
    </xf>
    <xf numFmtId="0" fontId="10" fillId="0" borderId="0" xfId="0" applyNumberFormat="1" applyFont="1" applyFill="1" applyAlignment="1">
      <alignment vertical="center" wrapText="1"/>
    </xf>
    <xf numFmtId="0" fontId="10" fillId="0" borderId="4" xfId="16" applyFont="1" applyBorder="1" applyAlignment="1">
      <alignment vertical="center" wrapText="1"/>
    </xf>
    <xf numFmtId="0" fontId="10" fillId="0" borderId="4" xfId="16" applyFont="1" applyBorder="1" applyAlignment="1">
      <alignment vertical="center"/>
    </xf>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15" fillId="4" borderId="0" xfId="16" applyFont="1" applyFill="1" applyAlignment="1">
      <alignment vertical="center"/>
    </xf>
    <xf numFmtId="0" fontId="10" fillId="0" borderId="0" xfId="0" applyNumberFormat="1" applyFont="1" applyFill="1" applyAlignment="1">
      <alignment horizontal="center" vertical="center" wrapText="1"/>
    </xf>
    <xf numFmtId="0" fontId="10" fillId="0" borderId="0" xfId="16" applyFont="1" applyAlignment="1">
      <alignment horizontal="center" vertical="center"/>
    </xf>
    <xf numFmtId="0" fontId="10" fillId="0" borderId="0" xfId="16" applyFont="1" applyAlignment="1">
      <alignment vertical="center"/>
    </xf>
    <xf numFmtId="0" fontId="10" fillId="0" borderId="0" xfId="16" applyFont="1" applyAlignment="1">
      <alignment vertical="center" wrapText="1"/>
    </xf>
    <xf numFmtId="2" fontId="10" fillId="0" borderId="0" xfId="16" applyNumberFormat="1" applyFont="1"/>
    <xf numFmtId="0" fontId="10" fillId="0" borderId="0" xfId="15" applyFont="1"/>
    <xf numFmtId="0" fontId="15" fillId="4" borderId="0" xfId="15" applyFont="1" applyFill="1"/>
    <xf numFmtId="0" fontId="10" fillId="0" borderId="0" xfId="15" applyFont="1" applyFill="1"/>
    <xf numFmtId="0" fontId="10" fillId="0" borderId="0" xfId="15" applyFont="1" applyAlignment="1">
      <alignment vertical="center"/>
    </xf>
    <xf numFmtId="0" fontId="2" fillId="5" borderId="7" xfId="0" applyFont="1" applyFill="1" applyBorder="1" applyAlignment="1">
      <alignment horizontal="left"/>
    </xf>
    <xf numFmtId="0" fontId="2" fillId="5" borderId="8" xfId="0" applyFont="1" applyFill="1" applyBorder="1" applyAlignment="1">
      <alignment horizontal="centerContinuous"/>
    </xf>
    <xf numFmtId="0" fontId="10" fillId="0" borderId="9" xfId="0" applyFont="1" applyFill="1" applyBorder="1" applyAlignment="1">
      <alignment horizontal="left"/>
    </xf>
    <xf numFmtId="0" fontId="10" fillId="0" borderId="9" xfId="0" applyFont="1" applyFill="1" applyBorder="1"/>
    <xf numFmtId="0" fontId="10" fillId="0" borderId="9" xfId="0" applyFont="1" applyFill="1" applyBorder="1" applyAlignment="1">
      <alignment wrapText="1"/>
    </xf>
    <xf numFmtId="0" fontId="10" fillId="0" borderId="0" xfId="0" applyNumberFormat="1" applyFont="1" applyFill="1" applyAlignment="1">
      <alignment horizontal="left"/>
    </xf>
    <xf numFmtId="0" fontId="10" fillId="0" borderId="0" xfId="0" applyFont="1" applyFill="1" applyBorder="1" applyAlignment="1">
      <alignment horizontal="center"/>
    </xf>
    <xf numFmtId="0" fontId="2" fillId="6" borderId="0" xfId="0" applyFont="1" applyFill="1" applyAlignment="1">
      <alignment horizontal="center"/>
    </xf>
    <xf numFmtId="0" fontId="16" fillId="7" borderId="0" xfId="0" applyFont="1" applyFill="1" applyAlignment="1">
      <alignment vertical="center"/>
    </xf>
    <xf numFmtId="0" fontId="16" fillId="7" borderId="0" xfId="0" applyFont="1" applyFill="1" applyAlignment="1">
      <alignment horizontal="center" vertical="center"/>
    </xf>
    <xf numFmtId="0" fontId="10" fillId="0" borderId="0" xfId="0" applyNumberFormat="1" applyFont="1" applyFill="1" applyBorder="1"/>
    <xf numFmtId="0" fontId="25" fillId="0" borderId="0" xfId="0" applyNumberFormat="1" applyFont="1" applyFill="1" applyBorder="1"/>
    <xf numFmtId="0" fontId="10" fillId="0" borderId="0" xfId="0" applyFont="1" applyFill="1"/>
    <xf numFmtId="0" fontId="10" fillId="0" borderId="0" xfId="0" applyNumberFormat="1" applyFont="1" applyFill="1" applyBorder="1" applyAlignment="1">
      <alignment horizontal="center"/>
    </xf>
    <xf numFmtId="2" fontId="10" fillId="0" borderId="0" xfId="0" applyNumberFormat="1" applyFont="1" applyFill="1" applyBorder="1" applyAlignment="1">
      <alignment horizontal="right"/>
    </xf>
    <xf numFmtId="0" fontId="13" fillId="0" borderId="4" xfId="0" applyFont="1" applyFill="1" applyBorder="1" applyAlignment="1">
      <alignment horizontal="left"/>
    </xf>
    <xf numFmtId="0" fontId="13" fillId="0" borderId="4" xfId="0" applyFont="1" applyFill="1" applyBorder="1" applyAlignment="1">
      <alignment horizontal="center"/>
    </xf>
    <xf numFmtId="0" fontId="2" fillId="0" borderId="4" xfId="0" applyFont="1" applyFill="1" applyBorder="1"/>
    <xf numFmtId="0" fontId="2" fillId="0" borderId="4" xfId="0" applyFont="1" applyFill="1" applyBorder="1" applyAlignment="1">
      <alignment horizontal="center"/>
    </xf>
    <xf numFmtId="0" fontId="10" fillId="0" borderId="4" xfId="0" applyFont="1" applyFill="1" applyBorder="1"/>
    <xf numFmtId="0" fontId="10" fillId="0" borderId="4" xfId="0" applyFont="1" applyFill="1" applyBorder="1" applyAlignment="1">
      <alignment horizontal="center"/>
    </xf>
    <xf numFmtId="0" fontId="10" fillId="0" borderId="4" xfId="0" applyFont="1" applyFill="1" applyBorder="1" applyAlignment="1">
      <alignment horizontal="left" indent="1"/>
    </xf>
    <xf numFmtId="0" fontId="13" fillId="0" borderId="4" xfId="0" applyFont="1" applyFill="1" applyBorder="1"/>
    <xf numFmtId="0" fontId="2" fillId="0" borderId="4" xfId="0" applyFont="1" applyFill="1" applyBorder="1" applyAlignment="1">
      <alignment horizontal="center" vertical="center" wrapText="1"/>
    </xf>
    <xf numFmtId="0" fontId="10" fillId="0" borderId="4" xfId="0" applyNumberFormat="1" applyFont="1" applyFill="1" applyBorder="1" applyAlignment="1">
      <alignment horizontal="center"/>
    </xf>
    <xf numFmtId="0" fontId="2" fillId="0" borderId="4" xfId="0" applyNumberFormat="1" applyFont="1" applyFill="1" applyBorder="1" applyAlignment="1">
      <alignment horizontal="center"/>
    </xf>
    <xf numFmtId="0" fontId="2" fillId="0" borderId="0" xfId="0" applyFont="1" applyFill="1" applyBorder="1" applyAlignment="1">
      <alignment horizontal="center" vertical="center"/>
    </xf>
    <xf numFmtId="49" fontId="2" fillId="0" borderId="4" xfId="0" applyNumberFormat="1" applyFont="1" applyFill="1" applyBorder="1" applyAlignment="1">
      <alignment horizontal="center" vertical="center"/>
    </xf>
    <xf numFmtId="2" fontId="10" fillId="0" borderId="4" xfId="0" applyNumberFormat="1" applyFont="1" applyFill="1" applyBorder="1" applyAlignment="1">
      <alignment horizontal="right"/>
    </xf>
    <xf numFmtId="2" fontId="10" fillId="0" borderId="4" xfId="0" applyNumberFormat="1" applyFont="1" applyFill="1" applyBorder="1"/>
    <xf numFmtId="0" fontId="18" fillId="0" borderId="4" xfId="0" applyFont="1" applyFill="1" applyBorder="1" applyAlignment="1">
      <alignment horizontal="center"/>
    </xf>
    <xf numFmtId="2" fontId="2" fillId="0" borderId="4" xfId="0" applyNumberFormat="1" applyFont="1" applyFill="1" applyBorder="1" applyAlignment="1">
      <alignment horizontal="right"/>
    </xf>
    <xf numFmtId="2" fontId="10" fillId="0" borderId="4" xfId="2" applyNumberFormat="1" applyFont="1" applyFill="1" applyBorder="1" applyAlignment="1">
      <alignment horizontal="center" vertical="center"/>
    </xf>
    <xf numFmtId="2" fontId="10" fillId="0" borderId="4" xfId="0" applyNumberFormat="1" applyFont="1" applyFill="1" applyBorder="1" applyAlignment="1">
      <alignment horizontal="center" vertical="center"/>
    </xf>
    <xf numFmtId="0" fontId="10" fillId="0" borderId="4" xfId="0" applyFont="1" applyFill="1" applyBorder="1" applyAlignment="1">
      <alignment vertical="center"/>
    </xf>
    <xf numFmtId="0" fontId="10" fillId="0" borderId="4" xfId="0" applyFont="1" applyFill="1" applyBorder="1" applyAlignment="1">
      <alignment horizontal="center" vertical="center"/>
    </xf>
    <xf numFmtId="0" fontId="10" fillId="0" borderId="4" xfId="0" applyFont="1" applyFill="1" applyBorder="1" applyAlignment="1">
      <alignment vertical="center" wrapText="1"/>
    </xf>
    <xf numFmtId="0" fontId="10" fillId="0" borderId="0" xfId="0" applyNumberFormat="1" applyFont="1" applyFill="1" applyAlignment="1">
      <alignment vertical="center"/>
    </xf>
    <xf numFmtId="0" fontId="18" fillId="0" borderId="4" xfId="0" applyFont="1" applyFill="1" applyBorder="1"/>
    <xf numFmtId="1" fontId="10" fillId="0" borderId="4" xfId="0" applyNumberFormat="1" applyFont="1" applyFill="1" applyBorder="1" applyAlignment="1">
      <alignment horizontal="center" vertical="center"/>
    </xf>
    <xf numFmtId="0" fontId="10" fillId="0" borderId="4" xfId="15" applyFont="1" applyBorder="1"/>
    <xf numFmtId="0" fontId="10" fillId="0" borderId="10" xfId="15" applyFont="1" applyFill="1" applyBorder="1" applyAlignment="1">
      <alignment vertical="center" wrapText="1"/>
    </xf>
    <xf numFmtId="0" fontId="2" fillId="0" borderId="10" xfId="15" applyFont="1" applyFill="1" applyBorder="1" applyAlignment="1">
      <alignment vertical="center" wrapText="1"/>
    </xf>
    <xf numFmtId="0" fontId="10" fillId="0" borderId="4" xfId="15" applyFont="1" applyBorder="1" applyAlignment="1">
      <alignment horizontal="center" vertical="center"/>
    </xf>
    <xf numFmtId="0" fontId="1" fillId="0" borderId="4" xfId="13" applyBorder="1" applyAlignment="1">
      <alignment vertical="center"/>
    </xf>
    <xf numFmtId="0" fontId="1" fillId="0" borderId="4" xfId="13" applyBorder="1" applyAlignment="1">
      <alignment vertical="center" wrapText="1"/>
    </xf>
    <xf numFmtId="0" fontId="2" fillId="0" borderId="4" xfId="13" applyFont="1" applyBorder="1" applyAlignment="1">
      <alignment vertical="center" wrapText="1"/>
    </xf>
    <xf numFmtId="0" fontId="10" fillId="0" borderId="4" xfId="13" applyFont="1" applyBorder="1" applyAlignment="1">
      <alignment vertical="center" wrapText="1"/>
    </xf>
    <xf numFmtId="0" fontId="2" fillId="0" borderId="4" xfId="13" applyFont="1" applyBorder="1" applyAlignment="1">
      <alignment vertical="center"/>
    </xf>
    <xf numFmtId="0" fontId="10" fillId="0" borderId="4" xfId="16" applyFont="1" applyBorder="1" applyAlignment="1">
      <alignment horizontal="left" vertical="center" wrapText="1"/>
    </xf>
    <xf numFmtId="0" fontId="2" fillId="0" borderId="4" xfId="16" applyFont="1" applyBorder="1" applyAlignment="1">
      <alignment vertical="center" wrapText="1"/>
    </xf>
    <xf numFmtId="0" fontId="10" fillId="0" borderId="0" xfId="13" applyFont="1" applyAlignment="1">
      <alignment vertical="center"/>
    </xf>
    <xf numFmtId="0" fontId="10" fillId="0" borderId="10" xfId="0" applyFont="1" applyFill="1" applyBorder="1"/>
    <xf numFmtId="49" fontId="2" fillId="0" borderId="4" xfId="0" applyNumberFormat="1" applyFont="1" applyFill="1" applyBorder="1" applyAlignment="1">
      <alignment horizontal="center" vertical="center" wrapText="1"/>
    </xf>
    <xf numFmtId="0" fontId="10" fillId="0" borderId="4" xfId="0" applyFont="1" applyFill="1" applyBorder="1" applyAlignment="1">
      <alignment horizontal="left"/>
    </xf>
    <xf numFmtId="0" fontId="2" fillId="0" borderId="0" xfId="13" applyFont="1" applyAlignment="1">
      <alignment vertical="center"/>
    </xf>
    <xf numFmtId="0" fontId="10" fillId="0" borderId="0" xfId="16" applyFont="1" applyAlignment="1">
      <alignment wrapText="1"/>
    </xf>
    <xf numFmtId="0" fontId="1" fillId="0" borderId="0" xfId="13" applyAlignment="1">
      <alignment horizontal="center" vertical="center" wrapText="1"/>
    </xf>
    <xf numFmtId="0" fontId="10" fillId="0" borderId="4" xfId="13" applyFont="1" applyBorder="1" applyAlignment="1">
      <alignment horizontal="center" vertical="center" wrapText="1"/>
    </xf>
    <xf numFmtId="0" fontId="2" fillId="0" borderId="0" xfId="0" applyFont="1" applyFill="1" applyBorder="1" applyAlignment="1">
      <alignment vertical="center"/>
    </xf>
    <xf numFmtId="0" fontId="2" fillId="6" borderId="0" xfId="0" applyFont="1" applyFill="1" applyBorder="1" applyAlignment="1">
      <alignment vertical="center"/>
    </xf>
    <xf numFmtId="0" fontId="2" fillId="0" borderId="0" xfId="0" applyFont="1" applyAlignment="1"/>
    <xf numFmtId="0" fontId="10" fillId="0" borderId="4" xfId="0" applyFont="1" applyFill="1" applyBorder="1" applyAlignment="1">
      <alignment wrapText="1"/>
    </xf>
    <xf numFmtId="49" fontId="2" fillId="0" borderId="4" xfId="0" applyNumberFormat="1" applyFont="1" applyFill="1" applyBorder="1" applyAlignment="1">
      <alignment vertical="center" wrapText="1"/>
    </xf>
    <xf numFmtId="0" fontId="2" fillId="0" borderId="11" xfId="0" applyFont="1" applyBorder="1" applyAlignment="1"/>
    <xf numFmtId="0" fontId="10" fillId="0" borderId="4" xfId="0" applyFont="1" applyBorder="1"/>
    <xf numFmtId="0" fontId="10" fillId="0" borderId="4" xfId="0" applyFont="1" applyBorder="1" applyAlignment="1">
      <alignment horizontal="justify" vertical="top"/>
    </xf>
    <xf numFmtId="0" fontId="2" fillId="0" borderId="4" xfId="0" applyFont="1" applyBorder="1" applyAlignment="1">
      <alignment vertical="top"/>
    </xf>
    <xf numFmtId="0" fontId="10" fillId="0" borderId="4" xfId="0" applyFont="1" applyBorder="1" applyAlignment="1">
      <alignment vertical="top"/>
    </xf>
    <xf numFmtId="0" fontId="2" fillId="0" borderId="4" xfId="0" applyFont="1" applyBorder="1" applyAlignment="1">
      <alignment horizontal="justify" vertical="top"/>
    </xf>
    <xf numFmtId="0" fontId="10" fillId="0" borderId="4" xfId="0" quotePrefix="1" applyFont="1" applyBorder="1" applyAlignment="1">
      <alignment horizontal="justify" vertical="top"/>
    </xf>
    <xf numFmtId="0" fontId="2" fillId="0" borderId="0" xfId="0" applyFont="1"/>
    <xf numFmtId="0" fontId="2" fillId="0" borderId="0" xfId="0" applyFont="1" applyAlignment="1">
      <alignment horizontal="center" vertical="center"/>
    </xf>
    <xf numFmtId="0" fontId="2" fillId="0" borderId="4" xfId="0" applyFont="1" applyBorder="1" applyAlignment="1">
      <alignment horizontal="center" vertical="top"/>
    </xf>
    <xf numFmtId="0" fontId="10" fillId="0" borderId="4" xfId="0" applyFont="1" applyBorder="1" applyAlignment="1">
      <alignment vertical="top" wrapText="1"/>
    </xf>
    <xf numFmtId="0" fontId="10" fillId="0" borderId="10" xfId="0" applyFont="1" applyBorder="1" applyAlignment="1">
      <alignment vertical="top"/>
    </xf>
    <xf numFmtId="0" fontId="10" fillId="0" borderId="10" xfId="0" applyFont="1" applyBorder="1" applyAlignment="1">
      <alignment horizontal="justify" vertical="top"/>
    </xf>
    <xf numFmtId="0" fontId="10" fillId="0" borderId="3" xfId="0" applyFont="1" applyBorder="1"/>
    <xf numFmtId="0" fontId="10" fillId="0" borderId="12" xfId="0" applyFont="1" applyBorder="1"/>
    <xf numFmtId="0" fontId="10" fillId="0" borderId="0" xfId="12" applyBorder="1"/>
    <xf numFmtId="0" fontId="2" fillId="0" borderId="4" xfId="12" applyFont="1" applyBorder="1"/>
    <xf numFmtId="0" fontId="10" fillId="0" borderId="4" xfId="12" applyBorder="1"/>
    <xf numFmtId="0" fontId="10" fillId="0" borderId="4" xfId="12" applyFont="1" applyBorder="1"/>
    <xf numFmtId="0" fontId="21" fillId="0" borderId="0" xfId="12" applyFont="1"/>
    <xf numFmtId="0" fontId="22" fillId="0" borderId="0" xfId="12" applyFont="1"/>
    <xf numFmtId="0" fontId="10" fillId="0" borderId="0" xfId="0" applyFont="1" applyBorder="1" applyAlignment="1">
      <alignment horizontal="center" vertical="center"/>
    </xf>
    <xf numFmtId="0" fontId="10" fillId="0" borderId="0" xfId="0" applyFont="1" applyAlignment="1">
      <alignment horizontal="center" vertical="center"/>
    </xf>
    <xf numFmtId="0" fontId="2" fillId="0" borderId="0" xfId="0" applyFont="1" applyBorder="1" applyAlignment="1">
      <alignment horizontal="center" vertical="center"/>
    </xf>
    <xf numFmtId="0" fontId="2" fillId="0" borderId="0" xfId="0" applyFont="1" applyBorder="1" applyAlignment="1"/>
    <xf numFmtId="0" fontId="2" fillId="0" borderId="4" xfId="0" applyFont="1" applyBorder="1"/>
    <xf numFmtId="0" fontId="10" fillId="0" borderId="4" xfId="0" applyFont="1" applyFill="1" applyBorder="1" applyAlignment="1">
      <alignment horizontal="left" vertical="center"/>
    </xf>
    <xf numFmtId="0" fontId="2" fillId="0" borderId="4" xfId="0" applyFont="1" applyFill="1" applyBorder="1" applyAlignment="1">
      <alignment horizontal="left" vertical="center"/>
    </xf>
    <xf numFmtId="0" fontId="10" fillId="0" borderId="4" xfId="0" applyFont="1" applyBorder="1" applyAlignment="1">
      <alignment horizontal="left" vertical="center"/>
    </xf>
    <xf numFmtId="0" fontId="10" fillId="0" borderId="4" xfId="0" applyFont="1" applyBorder="1" applyAlignment="1">
      <alignment horizontal="left" vertical="top" indent="1"/>
    </xf>
    <xf numFmtId="0" fontId="10" fillId="0" borderId="4" xfId="0" quotePrefix="1" applyFont="1" applyBorder="1" applyAlignment="1">
      <alignment horizontal="left" vertical="top" indent="1"/>
    </xf>
    <xf numFmtId="0" fontId="10" fillId="0" borderId="4" xfId="0" applyFont="1" applyBorder="1" applyAlignment="1">
      <alignment horizontal="left" indent="1"/>
    </xf>
    <xf numFmtId="2" fontId="10" fillId="0" borderId="4" xfId="0" applyNumberFormat="1" applyFont="1" applyBorder="1" applyAlignment="1">
      <alignment horizontal="left" vertical="center"/>
    </xf>
    <xf numFmtId="0" fontId="2" fillId="0" borderId="4" xfId="0" applyFont="1" applyBorder="1" applyAlignment="1">
      <alignment horizontal="left" vertical="center"/>
    </xf>
    <xf numFmtId="0" fontId="10" fillId="0" borderId="4" xfId="0" applyFont="1" applyBorder="1" applyAlignment="1">
      <alignment horizontal="left"/>
    </xf>
    <xf numFmtId="0" fontId="2" fillId="0" borderId="4" xfId="0" applyFont="1" applyBorder="1" applyAlignment="1">
      <alignment horizontal="left"/>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10" fillId="0" borderId="0" xfId="0" applyFont="1" applyAlignment="1">
      <alignment vertical="center"/>
    </xf>
    <xf numFmtId="0" fontId="10" fillId="0" borderId="0" xfId="12" applyFont="1"/>
    <xf numFmtId="0" fontId="10" fillId="0" borderId="0" xfId="12" applyFont="1" applyFill="1"/>
    <xf numFmtId="0" fontId="10" fillId="0" borderId="13" xfId="12" applyFont="1" applyBorder="1"/>
    <xf numFmtId="0" fontId="10" fillId="0" borderId="0" xfId="12" applyFont="1" applyBorder="1"/>
    <xf numFmtId="0" fontId="10" fillId="0" borderId="0" xfId="12" applyFont="1" applyBorder="1" applyAlignment="1">
      <alignment horizontal="center"/>
    </xf>
    <xf numFmtId="0" fontId="10" fillId="0" borderId="0" xfId="12" applyFont="1" applyBorder="1" applyAlignment="1">
      <alignment horizontal="left"/>
    </xf>
    <xf numFmtId="166" fontId="10" fillId="0" borderId="0" xfId="12" applyNumberFormat="1" applyFont="1" applyBorder="1" applyAlignment="1">
      <alignment horizontal="justify" vertical="top"/>
    </xf>
    <xf numFmtId="0" fontId="19" fillId="0" borderId="0" xfId="12" applyFont="1" applyBorder="1" applyAlignment="1">
      <alignment horizontal="justify" vertical="top"/>
    </xf>
    <xf numFmtId="0" fontId="10" fillId="0" borderId="0" xfId="12" applyFont="1" applyFill="1" applyBorder="1"/>
    <xf numFmtId="0" fontId="10" fillId="0" borderId="0" xfId="0" applyFont="1" applyBorder="1" applyAlignment="1">
      <alignment horizontal="left" vertical="center"/>
    </xf>
    <xf numFmtId="0" fontId="10" fillId="0" borderId="0" xfId="0" applyFont="1" applyBorder="1" applyAlignment="1">
      <alignment horizontal="left" vertical="top" indent="1"/>
    </xf>
    <xf numFmtId="0" fontId="10" fillId="0" borderId="0" xfId="0" applyFont="1" applyBorder="1" applyAlignment="1">
      <alignment vertical="top"/>
    </xf>
    <xf numFmtId="0" fontId="2" fillId="0" borderId="0" xfId="0" applyFont="1" applyBorder="1" applyAlignment="1">
      <alignment horizontal="left" vertical="center"/>
    </xf>
    <xf numFmtId="0" fontId="10" fillId="0" borderId="0" xfId="12" applyBorder="1" applyAlignment="1">
      <alignment horizontal="center"/>
    </xf>
    <xf numFmtId="0" fontId="22" fillId="0" borderId="0" xfId="12" applyFont="1" applyBorder="1" applyAlignment="1">
      <alignment horizontal="center" vertical="center"/>
    </xf>
    <xf numFmtId="0" fontId="2" fillId="0" borderId="4" xfId="12" applyFont="1" applyBorder="1" applyAlignment="1">
      <alignment horizontal="center" vertical="center"/>
    </xf>
    <xf numFmtId="0" fontId="10" fillId="0" borderId="4" xfId="12" quotePrefix="1" applyBorder="1" applyAlignment="1">
      <alignment horizontal="center" vertical="center"/>
    </xf>
    <xf numFmtId="0" fontId="10" fillId="0" borderId="0" xfId="12" applyBorder="1" applyAlignment="1">
      <alignment horizontal="center" vertical="center"/>
    </xf>
    <xf numFmtId="0" fontId="2" fillId="0" borderId="4" xfId="12" applyFont="1" applyBorder="1" applyAlignment="1">
      <alignment horizontal="center" vertical="center" wrapText="1"/>
    </xf>
    <xf numFmtId="0" fontId="10" fillId="0" borderId="4" xfId="12" applyBorder="1" applyAlignment="1">
      <alignment horizontal="center" vertical="center"/>
    </xf>
    <xf numFmtId="0" fontId="2" fillId="0" borderId="0" xfId="12" applyFont="1" applyBorder="1" applyAlignment="1">
      <alignment horizontal="center" vertical="center"/>
    </xf>
    <xf numFmtId="0" fontId="2" fillId="0" borderId="4" xfId="12" applyFont="1" applyBorder="1" applyAlignment="1">
      <alignment horizontal="center"/>
    </xf>
    <xf numFmtId="0" fontId="10" fillId="0" borderId="4" xfId="12" applyBorder="1" applyAlignment="1">
      <alignment horizontal="center"/>
    </xf>
    <xf numFmtId="166" fontId="2" fillId="0" borderId="4" xfId="12" applyNumberFormat="1" applyFont="1" applyBorder="1" applyAlignment="1">
      <alignment horizontal="center"/>
    </xf>
    <xf numFmtId="0" fontId="2" fillId="0" borderId="4" xfId="12" quotePrefix="1" applyFont="1" applyBorder="1" applyAlignment="1">
      <alignment horizontal="center" vertical="center"/>
    </xf>
    <xf numFmtId="0" fontId="10" fillId="0" borderId="0" xfId="12" applyFont="1" applyBorder="1" applyAlignment="1">
      <alignment horizontal="center" vertical="center"/>
    </xf>
    <xf numFmtId="0" fontId="2" fillId="0" borderId="0" xfId="0" applyFont="1" applyFill="1" applyBorder="1"/>
    <xf numFmtId="0" fontId="10" fillId="0" borderId="11" xfId="0" applyFont="1" applyFill="1" applyBorder="1" applyAlignment="1">
      <alignment horizontal="center"/>
    </xf>
    <xf numFmtId="0" fontId="2" fillId="0" borderId="0" xfId="0" applyFont="1" applyFill="1" applyBorder="1" applyAlignment="1">
      <alignment horizontal="center" vertical="top"/>
    </xf>
    <xf numFmtId="0" fontId="2" fillId="0" borderId="4" xfId="0" applyFont="1" applyFill="1" applyBorder="1" applyAlignment="1">
      <alignment horizontal="left"/>
    </xf>
    <xf numFmtId="0" fontId="2" fillId="0" borderId="14" xfId="0" applyFont="1" applyFill="1" applyBorder="1" applyAlignment="1">
      <alignment horizontal="left" vertical="center"/>
    </xf>
    <xf numFmtId="0" fontId="19" fillId="0" borderId="0" xfId="12" applyFont="1" applyFill="1" applyBorder="1" applyAlignment="1">
      <alignment horizontal="left" wrapText="1"/>
    </xf>
    <xf numFmtId="0" fontId="10" fillId="0" borderId="0" xfId="12" applyFont="1" applyFill="1" applyBorder="1" applyAlignment="1">
      <alignment horizontal="left" wrapText="1"/>
    </xf>
    <xf numFmtId="0" fontId="2" fillId="0" borderId="0" xfId="12" applyFont="1" applyFill="1" applyBorder="1" applyAlignment="1">
      <alignment horizontal="left" vertical="top"/>
    </xf>
    <xf numFmtId="0" fontId="2" fillId="0" borderId="4" xfId="12" applyFont="1" applyFill="1" applyBorder="1" applyAlignment="1">
      <alignment horizontal="center" vertical="center"/>
    </xf>
    <xf numFmtId="0" fontId="2" fillId="0" borderId="4" xfId="12" applyFont="1" applyFill="1" applyBorder="1" applyAlignment="1">
      <alignment vertical="center"/>
    </xf>
    <xf numFmtId="0" fontId="10" fillId="0" borderId="4" xfId="12" applyFont="1" applyFill="1" applyBorder="1" applyAlignment="1">
      <alignment vertical="center"/>
    </xf>
    <xf numFmtId="0" fontId="10" fillId="0" borderId="4" xfId="12" applyFont="1" applyFill="1" applyBorder="1" applyAlignment="1">
      <alignment vertical="center" wrapText="1"/>
    </xf>
    <xf numFmtId="0" fontId="10" fillId="0" borderId="0" xfId="12" applyFont="1" applyFill="1" applyBorder="1" applyAlignment="1">
      <alignment vertical="center"/>
    </xf>
    <xf numFmtId="0" fontId="10" fillId="0" borderId="13" xfId="12" applyFont="1" applyBorder="1" applyAlignment="1">
      <alignment vertical="center"/>
    </xf>
    <xf numFmtId="0" fontId="10" fillId="0" borderId="0" xfId="12" applyFont="1" applyBorder="1" applyAlignment="1">
      <alignment vertical="center"/>
    </xf>
    <xf numFmtId="0" fontId="10" fillId="0" borderId="0" xfId="12" applyFont="1" applyAlignment="1">
      <alignment vertical="center"/>
    </xf>
    <xf numFmtId="0" fontId="2" fillId="0" borderId="0" xfId="12" applyFont="1" applyBorder="1" applyAlignment="1">
      <alignment horizontal="right" vertical="center"/>
    </xf>
    <xf numFmtId="0" fontId="2" fillId="0" borderId="4" xfId="12" applyFont="1" applyBorder="1" applyAlignment="1">
      <alignment vertical="center"/>
    </xf>
    <xf numFmtId="0" fontId="2" fillId="0" borderId="15" xfId="12" applyFont="1" applyBorder="1" applyAlignment="1">
      <alignment vertical="center" wrapText="1"/>
    </xf>
    <xf numFmtId="0" fontId="2" fillId="0" borderId="16" xfId="12" applyFont="1" applyBorder="1" applyAlignment="1">
      <alignment vertical="center" wrapText="1"/>
    </xf>
    <xf numFmtId="0" fontId="10" fillId="0" borderId="4" xfId="12" applyFont="1" applyBorder="1" applyAlignment="1">
      <alignment vertical="center"/>
    </xf>
    <xf numFmtId="0" fontId="2" fillId="0" borderId="0" xfId="12" applyFont="1" applyFill="1" applyBorder="1" applyAlignment="1">
      <alignment vertical="center"/>
    </xf>
    <xf numFmtId="0" fontId="2" fillId="0" borderId="0" xfId="12" applyFont="1" applyAlignment="1">
      <alignment vertical="center"/>
    </xf>
    <xf numFmtId="0" fontId="10" fillId="0" borderId="0" xfId="12" applyFont="1" applyBorder="1" applyAlignment="1">
      <alignment horizontal="left" vertical="center"/>
    </xf>
    <xf numFmtId="0" fontId="19" fillId="0" borderId="0" xfId="12" applyFont="1" applyFill="1" applyBorder="1" applyAlignment="1">
      <alignment horizontal="left" vertical="center"/>
    </xf>
    <xf numFmtId="0" fontId="10" fillId="0" borderId="0" xfId="12" applyFont="1" applyFill="1" applyBorder="1" applyAlignment="1">
      <alignment horizontal="center" vertical="center"/>
    </xf>
    <xf numFmtId="0" fontId="2" fillId="0" borderId="4" xfId="12" applyFont="1" applyFill="1" applyBorder="1" applyAlignment="1">
      <alignment horizontal="center" vertical="center" wrapText="1"/>
    </xf>
    <xf numFmtId="0" fontId="2" fillId="0" borderId="0" xfId="0" applyFont="1" applyFill="1" applyBorder="1" applyAlignment="1">
      <alignment horizontal="left" vertical="center"/>
    </xf>
    <xf numFmtId="0" fontId="10" fillId="0" borderId="0" xfId="12" applyFont="1" applyFill="1" applyBorder="1" applyAlignment="1">
      <alignment horizontal="left" vertical="center"/>
    </xf>
    <xf numFmtId="0" fontId="2" fillId="0" borderId="0" xfId="12" applyFont="1" applyFill="1" applyBorder="1" applyAlignment="1">
      <alignment horizontal="left" vertical="center"/>
    </xf>
    <xf numFmtId="0" fontId="10" fillId="0" borderId="0" xfId="0" applyFont="1" applyAlignment="1">
      <alignment horizontal="left" vertical="center"/>
    </xf>
    <xf numFmtId="0" fontId="16" fillId="7" borderId="0" xfId="0" applyFont="1" applyFill="1" applyAlignment="1">
      <alignment horizontal="left" vertical="center"/>
    </xf>
    <xf numFmtId="0" fontId="10" fillId="0" borderId="4" xfId="12" applyFont="1" applyFill="1" applyBorder="1" applyAlignment="1">
      <alignment horizontal="left" vertical="center"/>
    </xf>
    <xf numFmtId="0" fontId="2" fillId="0" borderId="4" xfId="12" applyFont="1" applyFill="1" applyBorder="1" applyAlignment="1">
      <alignment horizontal="left" vertical="center" wrapText="1"/>
    </xf>
    <xf numFmtId="0" fontId="2" fillId="0" borderId="4" xfId="12" applyFont="1" applyFill="1" applyBorder="1" applyAlignment="1">
      <alignment horizontal="left" vertical="center"/>
    </xf>
    <xf numFmtId="0" fontId="10" fillId="0" borderId="4" xfId="12" applyFont="1" applyFill="1" applyBorder="1" applyAlignment="1">
      <alignment horizontal="left" vertical="center" wrapText="1"/>
    </xf>
    <xf numFmtId="0" fontId="10" fillId="0" borderId="0" xfId="12" applyFont="1" applyFill="1" applyBorder="1" applyAlignment="1">
      <alignment horizontal="left" vertical="center" wrapText="1"/>
    </xf>
    <xf numFmtId="0" fontId="26" fillId="8" borderId="0" xfId="14" applyFont="1" applyFill="1" applyAlignment="1">
      <alignment vertical="center"/>
    </xf>
    <xf numFmtId="0" fontId="16" fillId="4" borderId="0" xfId="12" applyFont="1" applyFill="1" applyAlignment="1">
      <alignment horizontal="left"/>
    </xf>
    <xf numFmtId="0" fontId="16" fillId="4" borderId="0" xfId="12" applyFont="1" applyFill="1" applyAlignment="1">
      <alignment horizontal="right"/>
    </xf>
    <xf numFmtId="0" fontId="15" fillId="4" borderId="0" xfId="12" applyFont="1" applyFill="1"/>
    <xf numFmtId="0" fontId="2" fillId="0" borderId="0" xfId="12" applyFont="1" applyAlignment="1">
      <alignment horizontal="center"/>
    </xf>
    <xf numFmtId="0" fontId="2" fillId="0" borderId="6" xfId="12" applyFont="1" applyFill="1" applyBorder="1" applyAlignment="1">
      <alignment horizontal="center" vertical="center" wrapText="1"/>
    </xf>
    <xf numFmtId="0" fontId="10" fillId="0" borderId="6" xfId="12" applyFont="1" applyFill="1" applyBorder="1" applyAlignment="1">
      <alignment horizontal="center" vertical="center" wrapText="1"/>
    </xf>
    <xf numFmtId="2" fontId="10" fillId="0" borderId="4" xfId="12" applyNumberFormat="1" applyFont="1" applyFill="1" applyBorder="1"/>
    <xf numFmtId="2" fontId="10" fillId="0" borderId="4" xfId="12" applyNumberFormat="1" applyFont="1" applyFill="1" applyBorder="1" applyAlignment="1">
      <alignment vertical="center" wrapText="1"/>
    </xf>
    <xf numFmtId="2" fontId="10" fillId="0" borderId="4" xfId="12" applyNumberFormat="1" applyFont="1" applyFill="1" applyBorder="1" applyAlignment="1">
      <alignment horizontal="right" vertical="center"/>
    </xf>
    <xf numFmtId="0" fontId="10" fillId="0" borderId="17" xfId="12" applyFont="1" applyFill="1" applyBorder="1" applyAlignment="1">
      <alignment horizontal="center" vertical="center" wrapText="1"/>
    </xf>
    <xf numFmtId="0" fontId="2" fillId="0" borderId="18" xfId="12" applyFont="1" applyFill="1" applyBorder="1" applyAlignment="1">
      <alignment horizontal="center" vertical="center" wrapText="1"/>
    </xf>
    <xf numFmtId="2" fontId="2" fillId="0" borderId="18" xfId="12" applyNumberFormat="1" applyFont="1" applyFill="1" applyBorder="1" applyAlignment="1">
      <alignment vertical="center" wrapText="1"/>
    </xf>
    <xf numFmtId="0" fontId="18" fillId="0" borderId="0" xfId="12" applyNumberFormat="1" applyFont="1" applyFill="1" applyBorder="1" applyAlignment="1">
      <alignment horizontal="center"/>
    </xf>
    <xf numFmtId="0" fontId="10" fillId="0" borderId="0" xfId="12" applyNumberFormat="1" applyFont="1" applyFill="1" applyBorder="1"/>
    <xf numFmtId="0" fontId="10" fillId="0" borderId="0" xfId="12" applyFont="1" applyFill="1" applyBorder="1" applyAlignment="1">
      <alignment horizontal="center"/>
    </xf>
    <xf numFmtId="0" fontId="2" fillId="0" borderId="0" xfId="12" applyFont="1" applyFill="1" applyBorder="1" applyAlignment="1">
      <alignment horizontal="center"/>
    </xf>
    <xf numFmtId="0" fontId="2" fillId="0" borderId="0" xfId="12" applyFont="1" applyFill="1" applyBorder="1" applyAlignment="1">
      <alignment horizontal="centerContinuous"/>
    </xf>
    <xf numFmtId="0" fontId="10" fillId="0" borderId="0" xfId="12" applyFont="1" applyFill="1" applyBorder="1" applyAlignment="1">
      <alignment wrapText="1"/>
    </xf>
    <xf numFmtId="0" fontId="10" fillId="0" borderId="0" xfId="12" applyFont="1" applyFill="1" applyBorder="1" applyAlignment="1">
      <alignment horizontal="left"/>
    </xf>
    <xf numFmtId="0" fontId="10" fillId="0" borderId="0" xfId="12" applyFont="1" applyAlignment="1">
      <alignment horizontal="center"/>
    </xf>
    <xf numFmtId="0" fontId="15" fillId="4" borderId="0" xfId="12" applyFont="1" applyFill="1" applyAlignment="1">
      <alignment horizontal="right"/>
    </xf>
    <xf numFmtId="0" fontId="10" fillId="0" borderId="6" xfId="12" applyFont="1" applyFill="1" applyBorder="1" applyAlignment="1">
      <alignment horizontal="center" vertical="center"/>
    </xf>
    <xf numFmtId="2" fontId="10" fillId="0" borderId="4" xfId="12" applyNumberFormat="1" applyFont="1" applyFill="1" applyBorder="1" applyAlignment="1">
      <alignment vertical="center"/>
    </xf>
    <xf numFmtId="0" fontId="2" fillId="0" borderId="17" xfId="12" applyFont="1" applyFill="1" applyBorder="1" applyAlignment="1">
      <alignment horizontal="center" vertical="center" wrapText="1"/>
    </xf>
    <xf numFmtId="0" fontId="2" fillId="0" borderId="18" xfId="12" applyFont="1" applyFill="1" applyBorder="1" applyAlignment="1">
      <alignment horizontal="left" vertical="center" wrapText="1"/>
    </xf>
    <xf numFmtId="2" fontId="2" fillId="0" borderId="18" xfId="12" applyNumberFormat="1" applyFont="1" applyFill="1" applyBorder="1" applyAlignment="1">
      <alignment horizontal="right" vertical="center"/>
    </xf>
    <xf numFmtId="0" fontId="10" fillId="0" borderId="0" xfId="21" applyFont="1" applyAlignment="1">
      <alignment horizontal="center"/>
    </xf>
    <xf numFmtId="2" fontId="13" fillId="0" borderId="4" xfId="0" applyNumberFormat="1" applyFont="1" applyFill="1" applyBorder="1" applyAlignment="1">
      <alignment horizontal="center" vertical="center"/>
    </xf>
    <xf numFmtId="10" fontId="13" fillId="0" borderId="4" xfId="0" applyNumberFormat="1" applyFont="1" applyFill="1" applyBorder="1" applyAlignment="1">
      <alignment horizontal="center" vertical="center"/>
    </xf>
    <xf numFmtId="10" fontId="10" fillId="0" borderId="4" xfId="18" applyNumberFormat="1" applyFont="1" applyFill="1" applyBorder="1" applyAlignment="1">
      <alignment horizontal="center" vertical="center"/>
    </xf>
    <xf numFmtId="2" fontId="2" fillId="0" borderId="4" xfId="0" applyNumberFormat="1" applyFont="1" applyFill="1" applyBorder="1" applyAlignment="1">
      <alignment horizontal="center" vertical="center"/>
    </xf>
    <xf numFmtId="10" fontId="10" fillId="0" borderId="4" xfId="0" applyNumberFormat="1" applyFont="1" applyFill="1" applyBorder="1"/>
    <xf numFmtId="0" fontId="2" fillId="6" borderId="0" xfId="0" applyFont="1" applyFill="1" applyBorder="1" applyAlignment="1">
      <alignment horizontal="left" vertical="center"/>
    </xf>
    <xf numFmtId="2" fontId="13" fillId="0" borderId="4" xfId="0" applyNumberFormat="1" applyFont="1" applyFill="1" applyBorder="1" applyAlignment="1">
      <alignment horizontal="center"/>
    </xf>
    <xf numFmtId="2" fontId="10" fillId="0" borderId="4" xfId="0" applyNumberFormat="1" applyFont="1" applyFill="1" applyBorder="1" applyAlignment="1">
      <alignment horizontal="center"/>
    </xf>
    <xf numFmtId="2" fontId="2" fillId="0" borderId="4" xfId="0" applyNumberFormat="1" applyFont="1" applyFill="1" applyBorder="1" applyAlignment="1">
      <alignment horizontal="center"/>
    </xf>
    <xf numFmtId="2" fontId="2" fillId="0" borderId="4" xfId="0" applyNumberFormat="1" applyFont="1" applyFill="1" applyBorder="1"/>
    <xf numFmtId="10" fontId="10" fillId="0" borderId="4" xfId="0" applyNumberFormat="1" applyFont="1" applyFill="1" applyBorder="1" applyAlignment="1">
      <alignment horizontal="center" vertical="center"/>
    </xf>
    <xf numFmtId="0" fontId="10" fillId="0" borderId="4" xfId="0" applyFont="1" applyBorder="1" applyAlignment="1">
      <alignment horizontal="left" wrapText="1"/>
    </xf>
    <xf numFmtId="10" fontId="10" fillId="0" borderId="4" xfId="0" applyNumberFormat="1" applyFont="1" applyBorder="1" applyAlignment="1">
      <alignment vertical="center" wrapText="1"/>
    </xf>
    <xf numFmtId="2" fontId="10" fillId="0" borderId="4" xfId="0" applyNumberFormat="1" applyFont="1" applyBorder="1" applyAlignment="1">
      <alignment vertical="center"/>
    </xf>
    <xf numFmtId="2" fontId="10" fillId="0" borderId="4" xfId="0" applyNumberFormat="1" applyFont="1" applyFill="1" applyBorder="1" applyAlignment="1">
      <alignment vertical="center" wrapText="1"/>
    </xf>
    <xf numFmtId="2" fontId="10" fillId="0" borderId="4" xfId="0" applyNumberFormat="1" applyFont="1" applyBorder="1" applyAlignment="1">
      <alignment horizontal="center" vertical="center"/>
    </xf>
    <xf numFmtId="2" fontId="2" fillId="0" borderId="4" xfId="0" applyNumberFormat="1" applyFont="1" applyFill="1" applyBorder="1" applyAlignment="1">
      <alignment horizontal="center" vertical="center" wrapText="1"/>
    </xf>
    <xf numFmtId="10" fontId="10" fillId="0" borderId="4" xfId="0" applyNumberFormat="1" applyFont="1" applyBorder="1" applyAlignment="1">
      <alignment horizontal="right" wrapText="1"/>
    </xf>
    <xf numFmtId="43" fontId="10" fillId="0" borderId="4" xfId="0" applyNumberFormat="1" applyFont="1" applyFill="1" applyBorder="1"/>
    <xf numFmtId="2" fontId="2" fillId="0" borderId="4" xfId="13" applyNumberFormat="1" applyFont="1" applyBorder="1" applyAlignment="1">
      <alignment vertical="center" wrapText="1"/>
    </xf>
    <xf numFmtId="2" fontId="1" fillId="0" borderId="0" xfId="13" applyNumberFormat="1" applyAlignment="1">
      <alignment vertical="center" wrapText="1"/>
    </xf>
    <xf numFmtId="0" fontId="2" fillId="0" borderId="0" xfId="13" applyNumberFormat="1" applyFont="1" applyAlignment="1">
      <alignment vertical="center"/>
    </xf>
    <xf numFmtId="0" fontId="1" fillId="0" borderId="0" xfId="13" applyNumberFormat="1" applyAlignment="1">
      <alignment vertical="center"/>
    </xf>
    <xf numFmtId="2" fontId="10" fillId="0" borderId="4" xfId="12" applyNumberFormat="1" applyFont="1" applyFill="1" applyBorder="1" applyAlignment="1">
      <alignment horizontal="left" vertical="center"/>
    </xf>
    <xf numFmtId="2" fontId="10" fillId="0" borderId="0" xfId="12" applyNumberFormat="1" applyFont="1" applyFill="1" applyBorder="1" applyAlignment="1">
      <alignment horizontal="left" vertical="center"/>
    </xf>
    <xf numFmtId="169" fontId="10" fillId="0" borderId="4" xfId="0" applyNumberFormat="1" applyFont="1" applyFill="1" applyBorder="1" applyAlignment="1">
      <alignment vertical="center" wrapText="1"/>
    </xf>
    <xf numFmtId="0" fontId="10" fillId="0" borderId="4" xfId="12" applyFont="1" applyFill="1" applyBorder="1" applyAlignment="1">
      <alignment horizontal="right" vertical="center" wrapText="1"/>
    </xf>
    <xf numFmtId="2" fontId="1" fillId="0" borderId="4" xfId="13" applyNumberFormat="1" applyBorder="1" applyAlignment="1">
      <alignment vertical="center" wrapText="1"/>
    </xf>
    <xf numFmtId="0" fontId="1" fillId="0" borderId="0" xfId="13" applyFont="1" applyAlignment="1">
      <alignment vertical="center"/>
    </xf>
    <xf numFmtId="2" fontId="2" fillId="0" borderId="18" xfId="12" applyNumberFormat="1" applyFont="1" applyFill="1" applyBorder="1" applyAlignment="1">
      <alignment horizontal="left" vertical="center" wrapText="1"/>
    </xf>
    <xf numFmtId="0" fontId="10" fillId="0" borderId="4" xfId="12" applyFont="1" applyBorder="1" applyAlignment="1">
      <alignment horizontal="right" vertical="center"/>
    </xf>
    <xf numFmtId="169" fontId="10" fillId="0" borderId="0" xfId="12" applyNumberFormat="1" applyFont="1" applyAlignment="1">
      <alignment vertical="center"/>
    </xf>
    <xf numFmtId="2" fontId="10" fillId="0" borderId="0" xfId="12" applyNumberFormat="1" applyFont="1" applyAlignment="1">
      <alignment vertical="center"/>
    </xf>
    <xf numFmtId="2" fontId="10" fillId="0" borderId="4" xfId="12" applyNumberFormat="1" applyFont="1" applyBorder="1" applyAlignment="1">
      <alignment vertical="center"/>
    </xf>
    <xf numFmtId="0" fontId="16" fillId="7" borderId="0" xfId="17" applyFont="1" applyFill="1" applyAlignment="1">
      <alignment horizontal="center" vertical="center"/>
    </xf>
    <xf numFmtId="0" fontId="10" fillId="0" borderId="4" xfId="0" applyNumberFormat="1" applyFont="1" applyFill="1" applyBorder="1" applyAlignment="1"/>
    <xf numFmtId="0" fontId="10" fillId="0" borderId="0" xfId="0" applyNumberFormat="1" applyFont="1" applyFill="1" applyBorder="1" applyAlignment="1"/>
    <xf numFmtId="0" fontId="10" fillId="0" borderId="0" xfId="17" applyFont="1" applyAlignment="1">
      <alignment vertical="center" wrapText="1"/>
    </xf>
    <xf numFmtId="0" fontId="16" fillId="4" borderId="0" xfId="17" applyFont="1" applyFill="1" applyAlignment="1">
      <alignment vertical="center" wrapText="1"/>
    </xf>
    <xf numFmtId="0" fontId="15" fillId="4" borderId="0" xfId="17" applyFont="1" applyFill="1" applyAlignment="1">
      <alignment vertical="center" wrapText="1"/>
    </xf>
    <xf numFmtId="0" fontId="10" fillId="0" borderId="0" xfId="17" applyNumberFormat="1" applyFont="1" applyFill="1" applyAlignment="1">
      <alignment vertical="center" wrapText="1"/>
    </xf>
    <xf numFmtId="0" fontId="16" fillId="7" borderId="0" xfId="17" applyFont="1" applyFill="1" applyAlignment="1">
      <alignment vertical="center"/>
    </xf>
    <xf numFmtId="0" fontId="10" fillId="0" borderId="0" xfId="17" applyFont="1" applyBorder="1" applyAlignment="1">
      <alignment horizontal="right"/>
    </xf>
    <xf numFmtId="0" fontId="2" fillId="0" borderId="4" xfId="17" applyFont="1" applyFill="1" applyBorder="1" applyAlignment="1">
      <alignment vertical="center"/>
    </xf>
    <xf numFmtId="0" fontId="2" fillId="0" borderId="4" xfId="17" applyFont="1" applyFill="1" applyBorder="1" applyAlignment="1">
      <alignment horizontal="center" vertical="center"/>
    </xf>
    <xf numFmtId="0" fontId="10" fillId="0" borderId="4" xfId="17" applyFont="1" applyFill="1" applyBorder="1" applyAlignment="1">
      <alignment vertical="center"/>
    </xf>
    <xf numFmtId="0" fontId="10" fillId="0" borderId="4" xfId="17" applyFont="1" applyFill="1" applyBorder="1" applyAlignment="1">
      <alignment horizontal="center" vertical="center"/>
    </xf>
    <xf numFmtId="0" fontId="10" fillId="0" borderId="4" xfId="17" quotePrefix="1" applyFont="1" applyFill="1" applyBorder="1" applyAlignment="1">
      <alignment vertical="center"/>
    </xf>
    <xf numFmtId="0" fontId="10" fillId="0" borderId="4" xfId="17" applyFont="1" applyFill="1" applyBorder="1" applyAlignment="1">
      <alignment vertical="center" wrapText="1"/>
    </xf>
    <xf numFmtId="0" fontId="10" fillId="0" borderId="0" xfId="17" applyNumberFormat="1" applyFont="1" applyFill="1" applyAlignment="1">
      <alignment horizontal="center" vertical="center" wrapText="1"/>
    </xf>
    <xf numFmtId="0" fontId="10" fillId="0" borderId="0" xfId="17" applyNumberFormat="1" applyFont="1" applyFill="1" applyAlignment="1">
      <alignment vertical="center"/>
    </xf>
    <xf numFmtId="0" fontId="10" fillId="0" borderId="12" xfId="0" applyFont="1" applyFill="1" applyBorder="1" applyAlignment="1">
      <alignment horizontal="center"/>
    </xf>
    <xf numFmtId="165" fontId="13" fillId="0" borderId="4" xfId="0" applyNumberFormat="1" applyFont="1" applyFill="1" applyBorder="1" applyAlignment="1">
      <alignment horizontal="center"/>
    </xf>
    <xf numFmtId="169" fontId="10" fillId="0" borderId="0" xfId="0" applyNumberFormat="1" applyFont="1" applyFill="1" applyBorder="1" applyAlignment="1">
      <alignment horizontal="center"/>
    </xf>
    <xf numFmtId="0" fontId="10" fillId="0" borderId="10" xfId="12" applyFont="1" applyBorder="1" applyAlignment="1">
      <alignment vertical="center"/>
    </xf>
    <xf numFmtId="49" fontId="2" fillId="0" borderId="10" xfId="0" applyNumberFormat="1" applyFont="1" applyFill="1" applyBorder="1" applyAlignment="1">
      <alignment vertical="center" wrapText="1"/>
    </xf>
    <xf numFmtId="0" fontId="28" fillId="0" borderId="0" xfId="0" applyFont="1" applyBorder="1" applyAlignment="1">
      <alignment vertical="center"/>
    </xf>
    <xf numFmtId="0" fontId="2" fillId="0" borderId="10" xfId="0" applyFont="1" applyBorder="1"/>
    <xf numFmtId="0" fontId="10" fillId="0" borderId="10" xfId="0" applyFont="1" applyBorder="1" applyAlignment="1">
      <alignment horizontal="left"/>
    </xf>
    <xf numFmtId="0" fontId="10" fillId="0" borderId="10" xfId="0" applyFont="1" applyBorder="1"/>
    <xf numFmtId="0" fontId="2" fillId="0" borderId="10" xfId="0" applyFont="1" applyBorder="1" applyAlignment="1">
      <alignment horizontal="left"/>
    </xf>
    <xf numFmtId="0" fontId="13" fillId="0" borderId="4" xfId="0" applyNumberFormat="1" applyFont="1" applyFill="1" applyBorder="1" applyAlignment="1">
      <alignment horizontal="center" vertical="center"/>
    </xf>
    <xf numFmtId="9" fontId="10" fillId="0" borderId="4" xfId="18" applyFont="1" applyFill="1" applyBorder="1" applyAlignment="1">
      <alignment horizontal="center" vertical="center"/>
    </xf>
    <xf numFmtId="0" fontId="10" fillId="0" borderId="10" xfId="15" applyFont="1" applyFill="1" applyBorder="1" applyAlignment="1">
      <alignment horizontal="center" vertical="center" wrapText="1"/>
    </xf>
    <xf numFmtId="0" fontId="2" fillId="0" borderId="4" xfId="16" applyFont="1" applyFill="1" applyBorder="1" applyAlignment="1">
      <alignment horizontal="center" vertical="center" wrapText="1"/>
    </xf>
    <xf numFmtId="0" fontId="10" fillId="0" borderId="4" xfId="16" applyFont="1" applyFill="1" applyBorder="1" applyAlignment="1">
      <alignment vertical="center" wrapText="1"/>
    </xf>
    <xf numFmtId="2" fontId="2" fillId="0" borderId="4" xfId="15" applyNumberFormat="1" applyFont="1" applyFill="1" applyBorder="1" applyAlignment="1">
      <alignment horizontal="center"/>
    </xf>
    <xf numFmtId="43" fontId="10" fillId="0" borderId="4" xfId="0" applyNumberFormat="1" applyFont="1" applyFill="1" applyBorder="1" applyAlignment="1">
      <alignment horizontal="center"/>
    </xf>
    <xf numFmtId="43" fontId="10" fillId="0" borderId="4" xfId="16" applyNumberFormat="1" applyFont="1" applyFill="1" applyBorder="1" applyAlignment="1">
      <alignment horizontal="center" vertical="center"/>
    </xf>
    <xf numFmtId="43" fontId="10" fillId="0" borderId="4" xfId="16" applyNumberFormat="1" applyFont="1" applyFill="1" applyBorder="1" applyAlignment="1">
      <alignment horizontal="center" vertical="center" wrapText="1"/>
    </xf>
    <xf numFmtId="43" fontId="10" fillId="0" borderId="4" xfId="16" applyNumberFormat="1" applyFont="1" applyFill="1" applyBorder="1" applyAlignment="1">
      <alignment vertical="center"/>
    </xf>
    <xf numFmtId="43" fontId="2" fillId="0" borderId="4" xfId="16" applyNumberFormat="1" applyFont="1" applyFill="1" applyBorder="1" applyAlignment="1">
      <alignment horizontal="center" vertical="center" wrapText="1"/>
    </xf>
    <xf numFmtId="43" fontId="2" fillId="0" borderId="4" xfId="16" applyNumberFormat="1" applyFont="1" applyFill="1" applyBorder="1" applyAlignment="1">
      <alignment vertical="center" wrapText="1"/>
    </xf>
    <xf numFmtId="43" fontId="10" fillId="0" borderId="4" xfId="16" applyNumberFormat="1" applyFont="1" applyFill="1" applyBorder="1" applyAlignment="1">
      <alignment vertical="center" wrapText="1"/>
    </xf>
    <xf numFmtId="43" fontId="10" fillId="0" borderId="4" xfId="16" applyNumberFormat="1" applyFont="1" applyFill="1" applyBorder="1" applyAlignment="1">
      <alignment horizontal="left" vertical="center"/>
    </xf>
    <xf numFmtId="43" fontId="10" fillId="0" borderId="4" xfId="12" applyNumberFormat="1" applyFont="1" applyFill="1" applyBorder="1" applyAlignment="1">
      <alignment horizontal="left" vertical="center"/>
    </xf>
    <xf numFmtId="43" fontId="10" fillId="0" borderId="4" xfId="12" applyNumberFormat="1" applyFont="1" applyFill="1" applyBorder="1" applyAlignment="1">
      <alignment horizontal="center" vertical="center"/>
    </xf>
    <xf numFmtId="43" fontId="10" fillId="0" borderId="4" xfId="12" applyNumberFormat="1" applyFont="1" applyFill="1" applyBorder="1" applyAlignment="1">
      <alignment horizontal="right" vertical="center"/>
    </xf>
    <xf numFmtId="0" fontId="16" fillId="4" borderId="0" xfId="12" applyFont="1" applyFill="1" applyAlignment="1"/>
    <xf numFmtId="0" fontId="16" fillId="7" borderId="0" xfId="0" applyFont="1" applyFill="1" applyAlignment="1">
      <alignment horizontal="right" vertical="center"/>
    </xf>
    <xf numFmtId="0" fontId="16" fillId="7" borderId="0" xfId="0" applyFont="1" applyFill="1" applyAlignment="1">
      <alignment vertical="center" wrapText="1"/>
    </xf>
    <xf numFmtId="165" fontId="10" fillId="0" borderId="4" xfId="0" applyNumberFormat="1" applyFont="1" applyFill="1" applyBorder="1" applyAlignment="1">
      <alignment horizontal="center"/>
    </xf>
    <xf numFmtId="0" fontId="2" fillId="10" borderId="4" xfId="0" applyFont="1" applyFill="1" applyBorder="1" applyAlignment="1">
      <alignment horizontal="center" vertical="center"/>
    </xf>
    <xf numFmtId="0" fontId="2" fillId="10" borderId="4" xfId="0" applyFont="1" applyFill="1" applyBorder="1" applyAlignment="1">
      <alignment vertical="center"/>
    </xf>
    <xf numFmtId="2" fontId="10" fillId="10" borderId="4" xfId="0" applyNumberFormat="1" applyFont="1" applyFill="1" applyBorder="1"/>
    <xf numFmtId="10" fontId="10" fillId="10" borderId="4" xfId="0" applyNumberFormat="1" applyFont="1" applyFill="1" applyBorder="1"/>
    <xf numFmtId="2" fontId="2" fillId="10" borderId="4" xfId="0" applyNumberFormat="1" applyFont="1" applyFill="1" applyBorder="1"/>
    <xf numFmtId="0" fontId="10" fillId="10" borderId="4" xfId="0" applyFont="1" applyFill="1" applyBorder="1"/>
    <xf numFmtId="0" fontId="1" fillId="10" borderId="4" xfId="13" applyFill="1" applyBorder="1" applyAlignment="1">
      <alignment vertical="center" wrapText="1"/>
    </xf>
    <xf numFmtId="10" fontId="10" fillId="10" borderId="4" xfId="13" applyNumberFormat="1" applyFont="1" applyFill="1" applyBorder="1" applyAlignment="1">
      <alignment vertical="center" wrapText="1"/>
    </xf>
    <xf numFmtId="49" fontId="2" fillId="10" borderId="4" xfId="0" applyNumberFormat="1" applyFont="1" applyFill="1" applyBorder="1" applyAlignment="1">
      <alignment horizontal="center" vertical="center"/>
    </xf>
    <xf numFmtId="0" fontId="2" fillId="10" borderId="4" xfId="0" applyFont="1" applyFill="1" applyBorder="1" applyAlignment="1">
      <alignment horizontal="left" vertical="center" wrapText="1"/>
    </xf>
    <xf numFmtId="0" fontId="2" fillId="10" borderId="4" xfId="0" applyFont="1" applyFill="1" applyBorder="1" applyAlignment="1">
      <alignment horizontal="center" vertical="center" wrapText="1"/>
    </xf>
    <xf numFmtId="0" fontId="10" fillId="10" borderId="4" xfId="0" applyNumberFormat="1" applyFont="1" applyFill="1" applyBorder="1" applyAlignment="1">
      <alignment horizontal="center"/>
    </xf>
    <xf numFmtId="0" fontId="13" fillId="10" borderId="4" xfId="0" applyFont="1" applyFill="1" applyBorder="1" applyAlignment="1">
      <alignment horizontal="left"/>
    </xf>
    <xf numFmtId="0" fontId="10" fillId="10" borderId="4" xfId="0" applyFont="1" applyFill="1" applyBorder="1" applyAlignment="1">
      <alignment horizontal="center" vertical="center" wrapText="1"/>
    </xf>
    <xf numFmtId="2" fontId="13" fillId="10" borderId="4" xfId="0" applyNumberFormat="1" applyFont="1" applyFill="1" applyBorder="1" applyAlignment="1">
      <alignment horizontal="center"/>
    </xf>
    <xf numFmtId="10" fontId="18" fillId="10" borderId="4" xfId="0" applyNumberFormat="1" applyFont="1" applyFill="1" applyBorder="1" applyAlignment="1">
      <alignment horizontal="center"/>
    </xf>
    <xf numFmtId="2" fontId="10" fillId="10" borderId="4" xfId="0" applyNumberFormat="1" applyFont="1" applyFill="1" applyBorder="1" applyAlignment="1">
      <alignment horizontal="center"/>
    </xf>
    <xf numFmtId="0" fontId="10" fillId="10" borderId="10" xfId="0" applyNumberFormat="1" applyFont="1" applyFill="1" applyBorder="1" applyAlignment="1"/>
    <xf numFmtId="0" fontId="10" fillId="10" borderId="3" xfId="0" applyNumberFormat="1" applyFont="1" applyFill="1" applyBorder="1" applyAlignment="1"/>
    <xf numFmtId="0" fontId="2" fillId="10" borderId="4" xfId="0" applyNumberFormat="1" applyFont="1" applyFill="1" applyBorder="1" applyAlignment="1">
      <alignment horizontal="center"/>
    </xf>
    <xf numFmtId="0" fontId="2" fillId="10" borderId="4" xfId="0" applyFont="1" applyFill="1" applyBorder="1"/>
    <xf numFmtId="0" fontId="2" fillId="10" borderId="4" xfId="0" applyFont="1" applyFill="1" applyBorder="1" applyAlignment="1">
      <alignment horizontal="center"/>
    </xf>
    <xf numFmtId="2" fontId="2" fillId="10" borderId="4" xfId="0" applyNumberFormat="1" applyFont="1" applyFill="1" applyBorder="1" applyAlignment="1">
      <alignment horizontal="right"/>
    </xf>
    <xf numFmtId="0" fontId="10" fillId="10" borderId="4" xfId="0" applyFont="1" applyFill="1" applyBorder="1" applyAlignment="1">
      <alignment horizontal="center"/>
    </xf>
    <xf numFmtId="0" fontId="10" fillId="10" borderId="4" xfId="0" applyFont="1" applyFill="1" applyBorder="1" applyAlignment="1">
      <alignment horizontal="left" indent="1"/>
    </xf>
    <xf numFmtId="2" fontId="10" fillId="10" borderId="4" xfId="2" applyNumberFormat="1" applyFont="1" applyFill="1" applyBorder="1" applyAlignment="1">
      <alignment vertical="center"/>
    </xf>
    <xf numFmtId="2" fontId="10" fillId="10" borderId="4" xfId="0" applyNumberFormat="1" applyFont="1" applyFill="1" applyBorder="1" applyAlignment="1"/>
    <xf numFmtId="0" fontId="13" fillId="10" borderId="4" xfId="0" applyFont="1" applyFill="1" applyBorder="1"/>
    <xf numFmtId="0" fontId="13" fillId="10" borderId="4" xfId="0" applyFont="1" applyFill="1" applyBorder="1" applyAlignment="1">
      <alignment horizontal="center"/>
    </xf>
    <xf numFmtId="2" fontId="13" fillId="10" borderId="4" xfId="0" applyNumberFormat="1" applyFont="1" applyFill="1" applyBorder="1" applyAlignment="1"/>
    <xf numFmtId="2" fontId="10" fillId="10" borderId="4" xfId="0" applyNumberFormat="1" applyFont="1" applyFill="1" applyBorder="1" applyAlignment="1">
      <alignment horizontal="right"/>
    </xf>
    <xf numFmtId="0" fontId="10" fillId="10" borderId="15" xfId="0" applyNumberFormat="1" applyFont="1" applyFill="1" applyBorder="1" applyAlignment="1">
      <alignment horizontal="center"/>
    </xf>
    <xf numFmtId="0" fontId="10" fillId="10" borderId="15" xfId="0" applyFont="1" applyFill="1" applyBorder="1"/>
    <xf numFmtId="0" fontId="10" fillId="10" borderId="15" xfId="0" applyFont="1" applyFill="1" applyBorder="1" applyAlignment="1">
      <alignment horizontal="center"/>
    </xf>
    <xf numFmtId="2" fontId="10" fillId="10" borderId="15" xfId="0" applyNumberFormat="1" applyFont="1" applyFill="1" applyBorder="1" applyAlignment="1">
      <alignment horizontal="right"/>
    </xf>
    <xf numFmtId="0" fontId="30" fillId="0" borderId="4" xfId="12" applyFont="1" applyBorder="1" applyAlignment="1">
      <alignment vertical="center" wrapText="1"/>
    </xf>
    <xf numFmtId="0" fontId="2" fillId="10" borderId="4" xfId="0" applyFont="1" applyFill="1" applyBorder="1" applyAlignment="1">
      <alignment horizontal="center" vertical="center"/>
    </xf>
    <xf numFmtId="0" fontId="2" fillId="10" borderId="4" xfId="0" applyFont="1" applyFill="1" applyBorder="1" applyAlignment="1">
      <alignment horizontal="center" vertical="center" wrapText="1"/>
    </xf>
    <xf numFmtId="2" fontId="10" fillId="10" borderId="4" xfId="0" applyNumberFormat="1" applyFont="1" applyFill="1" applyBorder="1" applyAlignment="1">
      <alignment vertical="center" wrapText="1"/>
    </xf>
    <xf numFmtId="2" fontId="10" fillId="10" borderId="4" xfId="0" applyNumberFormat="1" applyFont="1" applyFill="1" applyBorder="1" applyAlignment="1">
      <alignment horizontal="center" vertical="center"/>
    </xf>
    <xf numFmtId="43" fontId="10" fillId="10" borderId="4" xfId="0" applyNumberFormat="1" applyFont="1" applyFill="1" applyBorder="1"/>
    <xf numFmtId="49" fontId="2" fillId="10" borderId="4" xfId="0" applyNumberFormat="1" applyFont="1" applyFill="1" applyBorder="1" applyAlignment="1">
      <alignment horizontal="center" vertical="center" wrapText="1"/>
    </xf>
    <xf numFmtId="0" fontId="2" fillId="10" borderId="4" xfId="0" applyNumberFormat="1" applyFont="1" applyFill="1" applyBorder="1" applyAlignment="1">
      <alignment horizontal="center" vertical="center" wrapText="1"/>
    </xf>
    <xf numFmtId="49" fontId="2" fillId="10" borderId="4" xfId="0" applyNumberFormat="1" applyFont="1" applyFill="1" applyBorder="1" applyAlignment="1">
      <alignment vertical="center"/>
    </xf>
    <xf numFmtId="0" fontId="2" fillId="10" borderId="4" xfId="0" applyNumberFormat="1" applyFont="1" applyFill="1" applyBorder="1" applyAlignment="1">
      <alignment vertical="center"/>
    </xf>
    <xf numFmtId="0" fontId="10" fillId="10" borderId="4" xfId="0" applyNumberFormat="1" applyFont="1" applyFill="1" applyBorder="1" applyAlignment="1">
      <alignment vertical="center"/>
    </xf>
    <xf numFmtId="49" fontId="10" fillId="10" borderId="4" xfId="0" applyNumberFormat="1" applyFont="1" applyFill="1" applyBorder="1" applyAlignment="1">
      <alignment vertical="center"/>
    </xf>
    <xf numFmtId="0" fontId="10" fillId="10" borderId="4" xfId="0" applyNumberFormat="1" applyFont="1" applyFill="1" applyBorder="1"/>
    <xf numFmtId="0" fontId="10" fillId="10" borderId="4" xfId="0" applyNumberFormat="1" applyFont="1" applyFill="1" applyBorder="1" applyAlignment="1">
      <alignment horizontal="right" vertical="center"/>
    </xf>
    <xf numFmtId="2" fontId="2" fillId="10" borderId="4" xfId="0" applyNumberFormat="1" applyFont="1" applyFill="1" applyBorder="1" applyAlignment="1">
      <alignment vertical="center"/>
    </xf>
    <xf numFmtId="2" fontId="2" fillId="10" borderId="4" xfId="13" applyNumberFormat="1" applyFont="1" applyFill="1" applyBorder="1" applyAlignment="1">
      <alignment vertical="center"/>
    </xf>
    <xf numFmtId="2" fontId="2" fillId="10" borderId="4" xfId="13" applyNumberFormat="1" applyFont="1" applyFill="1" applyBorder="1" applyAlignment="1">
      <alignment vertical="center" wrapText="1"/>
    </xf>
    <xf numFmtId="43" fontId="10" fillId="10" borderId="4" xfId="12" applyNumberFormat="1" applyFont="1" applyFill="1" applyBorder="1" applyAlignment="1">
      <alignment horizontal="left" vertical="center"/>
    </xf>
    <xf numFmtId="43" fontId="10" fillId="10" borderId="4" xfId="12" applyNumberFormat="1" applyFont="1" applyFill="1" applyBorder="1" applyAlignment="1">
      <alignment horizontal="center" vertical="center"/>
    </xf>
    <xf numFmtId="165" fontId="10" fillId="0" borderId="4" xfId="0" applyNumberFormat="1" applyFont="1" applyFill="1" applyBorder="1"/>
    <xf numFmtId="2" fontId="1" fillId="10" borderId="4" xfId="13" applyNumberFormat="1" applyFill="1" applyBorder="1" applyAlignment="1">
      <alignment vertical="center" wrapText="1"/>
    </xf>
    <xf numFmtId="0" fontId="2" fillId="10" borderId="4" xfId="0" applyFont="1" applyFill="1" applyBorder="1" applyAlignment="1">
      <alignment horizontal="center" vertical="center"/>
    </xf>
    <xf numFmtId="0" fontId="10" fillId="10" borderId="4" xfId="0" applyFont="1" applyFill="1" applyBorder="1" applyAlignment="1">
      <alignment horizontal="left" wrapText="1"/>
    </xf>
    <xf numFmtId="0" fontId="0" fillId="10" borderId="4" xfId="0" applyFill="1" applyBorder="1" applyAlignment="1">
      <alignment horizontal="left" wrapText="1"/>
    </xf>
    <xf numFmtId="0" fontId="0" fillId="0" borderId="4" xfId="0" applyFill="1" applyBorder="1"/>
    <xf numFmtId="2" fontId="10" fillId="0" borderId="12" xfId="12" applyNumberFormat="1" applyFont="1" applyBorder="1" applyAlignment="1">
      <alignment vertical="center"/>
    </xf>
    <xf numFmtId="0" fontId="2" fillId="6" borderId="0" xfId="0" applyFont="1" applyFill="1" applyBorder="1" applyAlignment="1">
      <alignment horizontal="center" vertical="center"/>
    </xf>
    <xf numFmtId="0" fontId="2" fillId="6" borderId="0" xfId="0" applyFont="1" applyFill="1" applyBorder="1" applyAlignment="1">
      <alignment horizontal="left" vertical="center"/>
    </xf>
    <xf numFmtId="0" fontId="16" fillId="7" borderId="0" xfId="0" applyFont="1" applyFill="1" applyAlignment="1">
      <alignment horizontal="center" vertical="center"/>
    </xf>
    <xf numFmtId="0" fontId="31" fillId="0" borderId="4" xfId="0" applyFont="1" applyBorder="1" applyAlignment="1">
      <alignment horizontal="right" vertical="top" wrapText="1"/>
    </xf>
    <xf numFmtId="0" fontId="9" fillId="10" borderId="0" xfId="13" applyFont="1" applyFill="1" applyAlignment="1">
      <alignment vertical="center"/>
    </xf>
    <xf numFmtId="0" fontId="12" fillId="10" borderId="0" xfId="13" applyFont="1" applyFill="1" applyAlignment="1">
      <alignment vertical="center"/>
    </xf>
    <xf numFmtId="0" fontId="1" fillId="10" borderId="0" xfId="13" applyFill="1" applyAlignment="1">
      <alignment vertical="center"/>
    </xf>
    <xf numFmtId="0" fontId="2" fillId="10" borderId="0" xfId="0" applyFont="1" applyFill="1" applyBorder="1" applyAlignment="1">
      <alignment vertical="center"/>
    </xf>
    <xf numFmtId="165" fontId="0" fillId="0" borderId="4" xfId="0" applyNumberFormat="1" applyBorder="1" applyAlignment="1">
      <alignment wrapText="1"/>
    </xf>
    <xf numFmtId="165" fontId="0" fillId="0" borderId="4" xfId="0" applyNumberFormat="1" applyFill="1" applyBorder="1"/>
    <xf numFmtId="165" fontId="10" fillId="0" borderId="4" xfId="12" applyNumberFormat="1" applyFont="1" applyBorder="1" applyAlignment="1">
      <alignment vertical="center"/>
    </xf>
    <xf numFmtId="165" fontId="0" fillId="0" borderId="4" xfId="0" applyNumberFormat="1" applyBorder="1"/>
    <xf numFmtId="0" fontId="2" fillId="0" borderId="19" xfId="0" applyFont="1" applyFill="1" applyBorder="1" applyAlignment="1">
      <alignment horizontal="center"/>
    </xf>
    <xf numFmtId="0" fontId="2" fillId="0" borderId="0" xfId="0" applyFont="1" applyFill="1" applyAlignment="1">
      <alignment horizontal="center"/>
    </xf>
    <xf numFmtId="0" fontId="16" fillId="9" borderId="0" xfId="0" applyFont="1" applyFill="1" applyBorder="1" applyAlignment="1">
      <alignment horizontal="center" vertical="center" wrapText="1"/>
    </xf>
    <xf numFmtId="0" fontId="2" fillId="6" borderId="0" xfId="0" applyFont="1" applyFill="1" applyAlignment="1">
      <alignment horizontal="left"/>
    </xf>
    <xf numFmtId="0" fontId="10" fillId="10" borderId="10" xfId="0" applyNumberFormat="1" applyFont="1" applyFill="1" applyBorder="1" applyAlignment="1">
      <alignment horizontal="center"/>
    </xf>
    <xf numFmtId="0" fontId="10" fillId="10" borderId="3" xfId="0" applyNumberFormat="1" applyFont="1" applyFill="1" applyBorder="1" applyAlignment="1">
      <alignment horizontal="center"/>
    </xf>
    <xf numFmtId="0" fontId="2" fillId="10" borderId="4" xfId="0" applyFont="1" applyFill="1" applyBorder="1" applyAlignment="1">
      <alignment horizontal="center" vertical="center"/>
    </xf>
    <xf numFmtId="0" fontId="2" fillId="10" borderId="4"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0" xfId="0" applyFont="1" applyAlignment="1">
      <alignment horizontal="center"/>
    </xf>
    <xf numFmtId="0" fontId="2" fillId="6" borderId="0" xfId="0" applyFont="1" applyFill="1" applyBorder="1" applyAlignment="1">
      <alignment horizontal="left" vertical="center"/>
    </xf>
    <xf numFmtId="0" fontId="2" fillId="6" borderId="0" xfId="0" applyFont="1" applyFill="1" applyBorder="1" applyAlignment="1">
      <alignment horizontal="center" vertical="center"/>
    </xf>
    <xf numFmtId="0" fontId="2" fillId="0" borderId="0" xfId="17" applyNumberFormat="1" applyFont="1" applyFill="1" applyAlignment="1">
      <alignment horizontal="center" vertical="center" wrapText="1"/>
    </xf>
    <xf numFmtId="0" fontId="2" fillId="0" borderId="0" xfId="17" applyFont="1" applyFill="1" applyBorder="1" applyAlignment="1">
      <alignment horizontal="center" vertical="center"/>
    </xf>
    <xf numFmtId="0" fontId="16" fillId="7" borderId="0" xfId="17" applyFont="1" applyFill="1" applyAlignment="1">
      <alignment horizontal="center" vertical="center"/>
    </xf>
    <xf numFmtId="0" fontId="2" fillId="0" borderId="0" xfId="17" applyFont="1" applyAlignment="1">
      <alignment horizontal="center"/>
    </xf>
    <xf numFmtId="0" fontId="10" fillId="0" borderId="10" xfId="17" applyFont="1" applyFill="1" applyBorder="1" applyAlignment="1">
      <alignment horizontal="center" vertical="center"/>
    </xf>
    <xf numFmtId="0" fontId="10" fillId="0" borderId="3" xfId="17" applyFont="1" applyFill="1" applyBorder="1" applyAlignment="1">
      <alignment horizontal="center" vertical="center"/>
    </xf>
    <xf numFmtId="0" fontId="10" fillId="0" borderId="12" xfId="17" applyFont="1" applyFill="1" applyBorder="1" applyAlignment="1">
      <alignment horizontal="center" vertical="center"/>
    </xf>
    <xf numFmtId="0" fontId="2" fillId="6" borderId="0" xfId="17" applyFont="1" applyFill="1" applyBorder="1" applyAlignment="1">
      <alignment horizontal="left" vertical="center"/>
    </xf>
    <xf numFmtId="0" fontId="2" fillId="6" borderId="0" xfId="17" applyFont="1" applyFill="1" applyBorder="1" applyAlignment="1">
      <alignment horizontal="center" vertical="center"/>
    </xf>
    <xf numFmtId="10" fontId="10" fillId="0" borderId="10" xfId="0" applyNumberFormat="1" applyFont="1" applyFill="1" applyBorder="1" applyAlignment="1">
      <alignment horizontal="center" vertical="center"/>
    </xf>
    <xf numFmtId="10" fontId="10" fillId="0" borderId="3" xfId="0" applyNumberFormat="1" applyFont="1" applyFill="1" applyBorder="1" applyAlignment="1">
      <alignment horizontal="center" vertical="center"/>
    </xf>
    <xf numFmtId="0" fontId="10" fillId="0" borderId="10" xfId="0" applyNumberFormat="1" applyFont="1" applyFill="1" applyBorder="1" applyAlignment="1">
      <alignment horizontal="center"/>
    </xf>
    <xf numFmtId="0" fontId="10" fillId="0" borderId="3" xfId="0" applyNumberFormat="1" applyFont="1" applyFill="1" applyBorder="1" applyAlignment="1">
      <alignment horizontal="center"/>
    </xf>
    <xf numFmtId="0" fontId="2"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0" xfId="13" applyFont="1" applyAlignment="1">
      <alignment horizontal="center" vertical="center"/>
    </xf>
    <xf numFmtId="49" fontId="2" fillId="0" borderId="10"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12" xfId="0" applyNumberFormat="1" applyFont="1" applyFill="1" applyBorder="1" applyAlignment="1">
      <alignment horizontal="center" vertical="center" wrapText="1"/>
    </xf>
    <xf numFmtId="0" fontId="2" fillId="0" borderId="3" xfId="0" applyNumberFormat="1" applyFont="1" applyFill="1" applyBorder="1" applyAlignment="1">
      <alignment horizontal="center" vertical="center" wrapText="1"/>
    </xf>
    <xf numFmtId="0" fontId="2" fillId="0" borderId="12" xfId="0" applyNumberFormat="1" applyFont="1" applyFill="1" applyBorder="1" applyAlignment="1">
      <alignment horizontal="center" vertical="center" wrapText="1"/>
    </xf>
    <xf numFmtId="0" fontId="10" fillId="0" borderId="0" xfId="13" applyFont="1" applyAlignment="1">
      <alignment horizontal="left" vertical="center" wrapText="1"/>
    </xf>
    <xf numFmtId="0" fontId="16" fillId="7" borderId="0" xfId="0" applyFont="1" applyFill="1" applyAlignment="1">
      <alignment horizontal="center" vertical="center"/>
    </xf>
    <xf numFmtId="0" fontId="2" fillId="0" borderId="11" xfId="0" applyFont="1" applyBorder="1" applyAlignment="1">
      <alignment horizontal="center"/>
    </xf>
    <xf numFmtId="49" fontId="28" fillId="0" borderId="4" xfId="0" applyNumberFormat="1" applyFont="1" applyFill="1" applyBorder="1" applyAlignment="1">
      <alignment horizontal="center" vertical="center" wrapText="1"/>
    </xf>
    <xf numFmtId="0" fontId="16" fillId="7" borderId="0" xfId="0" applyFont="1" applyFill="1" applyAlignment="1">
      <alignment horizontal="center" vertical="center" wrapText="1"/>
    </xf>
    <xf numFmtId="0" fontId="10" fillId="0" borderId="10" xfId="0" applyFont="1" applyBorder="1" applyAlignment="1">
      <alignment horizontal="center" vertical="top"/>
    </xf>
    <xf numFmtId="0" fontId="10" fillId="0" borderId="3" xfId="0" applyFont="1" applyBorder="1" applyAlignment="1">
      <alignment horizontal="center" vertical="top"/>
    </xf>
    <xf numFmtId="0" fontId="10" fillId="0" borderId="12" xfId="0" applyFont="1" applyBorder="1" applyAlignment="1">
      <alignment horizontal="center" vertical="top"/>
    </xf>
    <xf numFmtId="0" fontId="2" fillId="0" borderId="10" xfId="0" applyFont="1" applyBorder="1" applyAlignment="1">
      <alignment horizontal="left" vertical="top"/>
    </xf>
    <xf numFmtId="0" fontId="2" fillId="0" borderId="3" xfId="0" applyFont="1" applyBorder="1" applyAlignment="1">
      <alignment horizontal="left" vertical="top"/>
    </xf>
    <xf numFmtId="0" fontId="2" fillId="0" borderId="12" xfId="0" applyFont="1" applyBorder="1" applyAlignment="1">
      <alignment horizontal="left" vertical="top"/>
    </xf>
    <xf numFmtId="0" fontId="23" fillId="0" borderId="10" xfId="0" applyFont="1" applyBorder="1" applyAlignment="1">
      <alignment horizontal="left" vertical="top"/>
    </xf>
    <xf numFmtId="0" fontId="23" fillId="0" borderId="3" xfId="0" applyFont="1" applyBorder="1" applyAlignment="1">
      <alignment horizontal="left" vertical="top"/>
    </xf>
    <xf numFmtId="0" fontId="23" fillId="0" borderId="12" xfId="0" applyFont="1" applyBorder="1" applyAlignment="1">
      <alignment horizontal="left" vertical="top"/>
    </xf>
    <xf numFmtId="0" fontId="10" fillId="0" borderId="10" xfId="0" applyFont="1" applyBorder="1" applyAlignment="1">
      <alignment horizontal="center"/>
    </xf>
    <xf numFmtId="0" fontId="10" fillId="0" borderId="12" xfId="0" applyFont="1" applyBorder="1" applyAlignment="1">
      <alignment horizontal="center"/>
    </xf>
    <xf numFmtId="0" fontId="29" fillId="0" borderId="20" xfId="0" applyFont="1" applyBorder="1" applyAlignment="1">
      <alignment horizontal="center" vertical="center"/>
    </xf>
    <xf numFmtId="0" fontId="29" fillId="0" borderId="16"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9" fillId="0" borderId="24" xfId="0" applyFont="1" applyBorder="1" applyAlignment="1">
      <alignment horizontal="center" vertical="center"/>
    </xf>
    <xf numFmtId="0" fontId="10" fillId="0" borderId="0" xfId="0" applyFont="1" applyAlignment="1">
      <alignment horizontal="left" wrapText="1"/>
    </xf>
    <xf numFmtId="0" fontId="28" fillId="0" borderId="20" xfId="0" applyFont="1" applyBorder="1" applyAlignment="1">
      <alignment horizontal="center" vertical="center"/>
    </xf>
    <xf numFmtId="0" fontId="28" fillId="0" borderId="13" xfId="0" applyFont="1" applyBorder="1" applyAlignment="1">
      <alignment horizontal="center" vertical="center"/>
    </xf>
    <xf numFmtId="0" fontId="28" fillId="0" borderId="16" xfId="0" applyFont="1" applyBorder="1" applyAlignment="1">
      <alignment horizontal="center" vertical="center"/>
    </xf>
    <xf numFmtId="0" fontId="28" fillId="0" borderId="21" xfId="0" applyFont="1" applyBorder="1" applyAlignment="1">
      <alignment horizontal="center" vertical="center"/>
    </xf>
    <xf numFmtId="0" fontId="28" fillId="0" borderId="0" xfId="0" applyFont="1" applyBorder="1" applyAlignment="1">
      <alignment horizontal="center" vertical="center"/>
    </xf>
    <xf numFmtId="0" fontId="28" fillId="0" borderId="22" xfId="0" applyFont="1" applyBorder="1" applyAlignment="1">
      <alignment horizontal="center" vertical="center"/>
    </xf>
    <xf numFmtId="0" fontId="28" fillId="0" borderId="4" xfId="0" applyFont="1" applyBorder="1" applyAlignment="1">
      <alignment horizontal="center" vertical="center"/>
    </xf>
    <xf numFmtId="0" fontId="10" fillId="0" borderId="0" xfId="0" applyFont="1" applyAlignment="1">
      <alignment horizontal="left" vertical="center" wrapText="1"/>
    </xf>
    <xf numFmtId="0" fontId="29" fillId="0" borderId="4" xfId="0" applyFont="1" applyBorder="1" applyAlignment="1">
      <alignment horizontal="center" vertical="center"/>
    </xf>
    <xf numFmtId="0" fontId="10" fillId="0" borderId="0" xfId="0" applyFont="1" applyBorder="1" applyAlignment="1">
      <alignment horizontal="left" vertical="center" wrapText="1"/>
    </xf>
    <xf numFmtId="0" fontId="10" fillId="0" borderId="20" xfId="0" applyFont="1" applyBorder="1" applyAlignment="1">
      <alignment horizontal="left"/>
    </xf>
    <xf numFmtId="0" fontId="10" fillId="0" borderId="13" xfId="0" applyFont="1" applyBorder="1" applyAlignment="1">
      <alignment horizontal="left"/>
    </xf>
    <xf numFmtId="0" fontId="10" fillId="0" borderId="16" xfId="0" applyFont="1" applyBorder="1" applyAlignment="1">
      <alignment horizontal="left"/>
    </xf>
    <xf numFmtId="0" fontId="29" fillId="0" borderId="13" xfId="0" applyFont="1" applyBorder="1" applyAlignment="1">
      <alignment horizontal="center" vertical="center"/>
    </xf>
    <xf numFmtId="0" fontId="29" fillId="0" borderId="0" xfId="0" applyFont="1" applyBorder="1" applyAlignment="1">
      <alignment horizontal="center" vertical="center"/>
    </xf>
    <xf numFmtId="0" fontId="29" fillId="0" borderId="11" xfId="0" applyFont="1" applyBorder="1" applyAlignment="1">
      <alignment horizontal="center" vertical="center"/>
    </xf>
    <xf numFmtId="0" fontId="28" fillId="0" borderId="20" xfId="12" applyFont="1" applyBorder="1" applyAlignment="1">
      <alignment horizontal="center" vertical="center" wrapText="1"/>
    </xf>
    <xf numFmtId="0" fontId="28" fillId="0" borderId="13" xfId="12" applyFont="1" applyBorder="1" applyAlignment="1">
      <alignment horizontal="center" vertical="center" wrapText="1"/>
    </xf>
    <xf numFmtId="0" fontId="28" fillId="0" borderId="16" xfId="12" applyFont="1" applyBorder="1" applyAlignment="1">
      <alignment horizontal="center" vertical="center" wrapText="1"/>
    </xf>
    <xf numFmtId="0" fontId="28" fillId="0" borderId="21" xfId="12" applyFont="1" applyBorder="1" applyAlignment="1">
      <alignment horizontal="center" vertical="center" wrapText="1"/>
    </xf>
    <xf numFmtId="0" fontId="28" fillId="0" borderId="0" xfId="12" applyFont="1" applyBorder="1" applyAlignment="1">
      <alignment horizontal="center" vertical="center" wrapText="1"/>
    </xf>
    <xf numFmtId="0" fontId="28" fillId="0" borderId="22" xfId="12" applyFont="1" applyBorder="1" applyAlignment="1">
      <alignment horizontal="center" vertical="center" wrapText="1"/>
    </xf>
    <xf numFmtId="0" fontId="28" fillId="0" borderId="23" xfId="12" applyFont="1" applyBorder="1" applyAlignment="1">
      <alignment horizontal="center" vertical="center" wrapText="1"/>
    </xf>
    <xf numFmtId="0" fontId="28" fillId="0" borderId="11" xfId="12" applyFont="1" applyBorder="1" applyAlignment="1">
      <alignment horizontal="center" vertical="center" wrapText="1"/>
    </xf>
    <xf numFmtId="0" fontId="28" fillId="0" borderId="24" xfId="12" applyFont="1" applyBorder="1" applyAlignment="1">
      <alignment horizontal="center" vertical="center" wrapText="1"/>
    </xf>
    <xf numFmtId="0" fontId="2" fillId="0" borderId="0" xfId="12" applyFont="1" applyBorder="1" applyAlignment="1">
      <alignment horizontal="left" wrapText="1"/>
    </xf>
    <xf numFmtId="0" fontId="10" fillId="0" borderId="0" xfId="12" applyBorder="1" applyAlignment="1">
      <alignment horizontal="left" wrapText="1"/>
    </xf>
    <xf numFmtId="0" fontId="2" fillId="0" borderId="15" xfId="12" applyFont="1" applyBorder="1" applyAlignment="1">
      <alignment horizontal="center" vertical="center" wrapText="1"/>
    </xf>
    <xf numFmtId="0" fontId="2" fillId="0" borderId="14" xfId="12" applyFont="1" applyBorder="1" applyAlignment="1">
      <alignment horizontal="center" vertical="center" wrapText="1"/>
    </xf>
    <xf numFmtId="0" fontId="2" fillId="0" borderId="4" xfId="12" applyFont="1" applyBorder="1" applyAlignment="1">
      <alignment horizontal="center" vertical="center"/>
    </xf>
    <xf numFmtId="0" fontId="19" fillId="0" borderId="0" xfId="0" applyFont="1" applyFill="1" applyBorder="1" applyAlignment="1">
      <alignment horizontal="left"/>
    </xf>
    <xf numFmtId="0" fontId="2" fillId="0" borderId="0" xfId="0" applyFont="1" applyFill="1" applyBorder="1" applyAlignment="1">
      <alignment horizontal="left" wrapText="1"/>
    </xf>
    <xf numFmtId="0" fontId="2" fillId="0" borderId="0" xfId="0" applyFont="1" applyFill="1" applyBorder="1" applyAlignment="1">
      <alignment horizontal="left"/>
    </xf>
    <xf numFmtId="0" fontId="19" fillId="0" borderId="0" xfId="0" applyFont="1" applyFill="1" applyBorder="1" applyAlignment="1">
      <alignment vertical="top" wrapText="1"/>
    </xf>
    <xf numFmtId="0" fontId="10" fillId="0" borderId="0" xfId="0" applyFont="1" applyFill="1" applyBorder="1" applyAlignment="1">
      <alignment vertical="top" wrapText="1"/>
    </xf>
    <xf numFmtId="0" fontId="10" fillId="0" borderId="4" xfId="0" applyFont="1" applyFill="1" applyBorder="1" applyAlignment="1">
      <alignment horizontal="center"/>
    </xf>
    <xf numFmtId="0" fontId="10" fillId="0" borderId="14" xfId="0" applyFont="1" applyFill="1" applyBorder="1" applyAlignment="1">
      <alignment horizontal="center"/>
    </xf>
    <xf numFmtId="0" fontId="2" fillId="0" borderId="4" xfId="0" applyFont="1" applyFill="1" applyBorder="1" applyAlignment="1">
      <alignment horizontal="center" vertical="top" wrapText="1"/>
    </xf>
    <xf numFmtId="0" fontId="19" fillId="0" borderId="0" xfId="12" applyFont="1" applyFill="1" applyBorder="1" applyAlignment="1">
      <alignment horizontal="left" wrapText="1"/>
    </xf>
    <xf numFmtId="0" fontId="19" fillId="0" borderId="0" xfId="12" applyFont="1" applyFill="1" applyBorder="1" applyAlignment="1">
      <alignment horizontal="left" vertical="center" wrapText="1"/>
    </xf>
    <xf numFmtId="0" fontId="2" fillId="0" borderId="10" xfId="12" applyFont="1" applyFill="1" applyBorder="1" applyAlignment="1">
      <alignment horizontal="center" vertical="center"/>
    </xf>
    <xf numFmtId="0" fontId="2" fillId="0" borderId="3" xfId="12" applyFont="1" applyFill="1" applyBorder="1" applyAlignment="1">
      <alignment horizontal="center" vertical="center"/>
    </xf>
    <xf numFmtId="0" fontId="2" fillId="0" borderId="12" xfId="12" applyFont="1" applyFill="1" applyBorder="1" applyAlignment="1">
      <alignment horizontal="center" vertical="center"/>
    </xf>
    <xf numFmtId="0" fontId="2" fillId="0" borderId="10" xfId="12" applyFont="1" applyBorder="1" applyAlignment="1">
      <alignment horizontal="center" vertical="center" wrapText="1"/>
    </xf>
    <xf numFmtId="0" fontId="2" fillId="0" borderId="3" xfId="12" applyFont="1" applyBorder="1" applyAlignment="1">
      <alignment horizontal="center" vertical="center" wrapText="1"/>
    </xf>
    <xf numFmtId="0" fontId="2" fillId="0" borderId="12" xfId="12" applyFont="1" applyBorder="1" applyAlignment="1">
      <alignment horizontal="center" vertical="center" wrapText="1"/>
    </xf>
    <xf numFmtId="0" fontId="10" fillId="0" borderId="0" xfId="12" applyFont="1" applyBorder="1" applyAlignment="1">
      <alignment horizontal="justify" vertical="center" wrapText="1"/>
    </xf>
    <xf numFmtId="0" fontId="10" fillId="0" borderId="0" xfId="12" applyFont="1" applyAlignment="1">
      <alignment vertical="center" wrapText="1"/>
    </xf>
    <xf numFmtId="0" fontId="10" fillId="0" borderId="0" xfId="12" quotePrefix="1" applyFont="1" applyBorder="1" applyAlignment="1">
      <alignment horizontal="justify" vertical="center"/>
    </xf>
    <xf numFmtId="0" fontId="10" fillId="0" borderId="0" xfId="12" applyFont="1" applyAlignment="1">
      <alignment horizontal="justify" vertical="center"/>
    </xf>
    <xf numFmtId="0" fontId="19" fillId="0" borderId="0" xfId="12" applyFont="1" applyFill="1" applyBorder="1" applyAlignment="1">
      <alignment horizontal="left" vertical="center"/>
    </xf>
    <xf numFmtId="0" fontId="2" fillId="0" borderId="15" xfId="12" applyFont="1" applyFill="1" applyBorder="1" applyAlignment="1">
      <alignment horizontal="center" vertical="center" wrapText="1"/>
    </xf>
    <xf numFmtId="0" fontId="2" fillId="0" borderId="14" xfId="12" applyFont="1" applyFill="1" applyBorder="1" applyAlignment="1">
      <alignment horizontal="center" vertical="center" wrapText="1"/>
    </xf>
    <xf numFmtId="0" fontId="2" fillId="0" borderId="0" xfId="0" applyFont="1" applyFill="1" applyBorder="1" applyAlignment="1">
      <alignment horizontal="left" vertical="center"/>
    </xf>
    <xf numFmtId="0" fontId="2" fillId="0" borderId="0" xfId="16" applyFont="1" applyAlignment="1">
      <alignment horizontal="left" vertical="center" wrapText="1"/>
    </xf>
    <xf numFmtId="0" fontId="2" fillId="0" borderId="11" xfId="0" applyFont="1" applyBorder="1" applyAlignment="1">
      <alignment horizontal="right"/>
    </xf>
    <xf numFmtId="49" fontId="2" fillId="10" borderId="10" xfId="0" applyNumberFormat="1" applyFont="1" applyFill="1" applyBorder="1" applyAlignment="1">
      <alignment horizontal="center" vertical="center"/>
    </xf>
    <xf numFmtId="49" fontId="2" fillId="10" borderId="3" xfId="0" applyNumberFormat="1" applyFont="1" applyFill="1" applyBorder="1" applyAlignment="1">
      <alignment horizontal="center" vertical="center"/>
    </xf>
    <xf numFmtId="49" fontId="2" fillId="10" borderId="12"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xf>
    <xf numFmtId="49" fontId="2" fillId="0" borderId="12" xfId="0" applyNumberFormat="1" applyFont="1" applyFill="1" applyBorder="1" applyAlignment="1">
      <alignment horizontal="center" vertical="center"/>
    </xf>
    <xf numFmtId="49" fontId="2" fillId="10" borderId="4" xfId="0" applyNumberFormat="1"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14"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1" fillId="0" borderId="10" xfId="13" applyBorder="1" applyAlignment="1">
      <alignment horizontal="center" vertical="center"/>
    </xf>
    <xf numFmtId="0" fontId="1" fillId="0" borderId="3" xfId="13" applyBorder="1" applyAlignment="1">
      <alignment horizontal="center" vertical="center"/>
    </xf>
    <xf numFmtId="0" fontId="2" fillId="0" borderId="6" xfId="12" applyFont="1" applyFill="1" applyBorder="1" applyAlignment="1">
      <alignment horizontal="center" vertical="center" wrapText="1"/>
    </xf>
    <xf numFmtId="0" fontId="2" fillId="0" borderId="4" xfId="12" applyFont="1" applyFill="1" applyBorder="1" applyAlignment="1">
      <alignment horizontal="center" vertical="center" wrapText="1"/>
    </xf>
    <xf numFmtId="0" fontId="16" fillId="4" borderId="0" xfId="12" applyFont="1" applyFill="1" applyAlignment="1">
      <alignment horizontal="center"/>
    </xf>
    <xf numFmtId="49" fontId="10" fillId="0" borderId="26" xfId="21" applyNumberFormat="1" applyFont="1" applyBorder="1" applyAlignment="1">
      <alignment horizontal="left" wrapText="1"/>
    </xf>
    <xf numFmtId="49" fontId="10" fillId="0" borderId="0" xfId="21" applyNumberFormat="1" applyFont="1" applyBorder="1" applyAlignment="1">
      <alignment horizontal="left" wrapText="1"/>
    </xf>
    <xf numFmtId="0" fontId="16" fillId="4" borderId="0" xfId="12" applyFont="1" applyFill="1" applyAlignment="1">
      <alignment horizontal="left"/>
    </xf>
    <xf numFmtId="0" fontId="2" fillId="0" borderId="6" xfId="12" applyFont="1" applyFill="1" applyBorder="1" applyAlignment="1">
      <alignment horizontal="center" vertical="center"/>
    </xf>
  </cellXfs>
  <cellStyles count="22">
    <cellStyle name="Body" xfId="1"/>
    <cellStyle name="Comma" xfId="2" builtinId="3"/>
    <cellStyle name="Comma  - Style1" xfId="3"/>
    <cellStyle name="Comma 2" xfId="4"/>
    <cellStyle name="Curren - Style2" xfId="5"/>
    <cellStyle name="Grey" xfId="6"/>
    <cellStyle name="Header1" xfId="7"/>
    <cellStyle name="Header2" xfId="8"/>
    <cellStyle name="Input [yellow]" xfId="9"/>
    <cellStyle name="no dec" xfId="10"/>
    <cellStyle name="Normal" xfId="0" builtinId="0"/>
    <cellStyle name="Normal - Style1" xfId="11"/>
    <cellStyle name="Normal 2" xfId="12"/>
    <cellStyle name="Normal_01- ARR Forms 04-05 Final " xfId="13"/>
    <cellStyle name="Normal_01- ARR Forms 04-05 Final  2" xfId="14"/>
    <cellStyle name="Normal_01- Tariff Proposal Forms" xfId="15"/>
    <cellStyle name="Normal_annex ARR " xfId="16"/>
    <cellStyle name="Normal_MYT Formats-PPCL1 As per Station" xfId="17"/>
    <cellStyle name="Percent" xfId="18" builtinId="5"/>
    <cellStyle name="Percent [0]_#6 Temps &amp; Contractors" xfId="19"/>
    <cellStyle name="Percent [2]" xfId="20"/>
    <cellStyle name="Style 1" xfId="2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4.xml"/><Relationship Id="rId42" Type="http://schemas.openxmlformats.org/officeDocument/2006/relationships/externalLink" Target="externalLinks/externalLink12.xml"/><Relationship Id="rId47"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3.xml"/><Relationship Id="rId38" Type="http://schemas.openxmlformats.org/officeDocument/2006/relationships/externalLink" Target="externalLinks/externalLink8.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1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37" Type="http://schemas.openxmlformats.org/officeDocument/2006/relationships/externalLink" Target="externalLinks/externalLink7.xml"/><Relationship Id="rId40" Type="http://schemas.openxmlformats.org/officeDocument/2006/relationships/externalLink" Target="externalLinks/externalLink10.xml"/><Relationship Id="rId45" Type="http://schemas.openxmlformats.org/officeDocument/2006/relationships/externalLink" Target="externalLinks/externalLink1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4" Type="http://schemas.openxmlformats.org/officeDocument/2006/relationships/externalLink" Target="externalLinks/externalLink1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5.xml"/><Relationship Id="rId43" Type="http://schemas.openxmlformats.org/officeDocument/2006/relationships/externalLink" Target="externalLinks/externalLink13.xml"/><Relationship Id="rId48" Type="http://schemas.openxmlformats.org/officeDocument/2006/relationships/sharedStrings" Target="sharedStrings.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1-04REL-Fina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ocuments%20and%20Settings/anurag/My%20Documents/petitions/Petition%20for%20trans%20ARR.doc/Databank/1-Projects%20In%20Hand/DFID/ARR%202003-04/Arr%20Petition%202003-04/For%20Submission/ARR%20Forms%20For%20Submission.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ileserver\common%20server\Documents%20and%20Settings\anurag\My%20Documents\petitions\Petition%20for%20trans%20ARR.doc\Databank\1-Projects%20In%20Hand\DFID\ARR%202003-04\Arr%20Petition%202003-04\For%20Submission\ARR%20Forms%20For%20Submission.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ameer's%20folder\MSEB\Tariff%20Filing%202003-04\Outputs\Models\Working%20Models\old\Dispatch%20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Sameer's%20folder/MSEB/Tariff%20Filing%202003-04/Outputs/Models/Working%20Models/old/Dispatch%202.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ileserver\common%20server\Sameer's%20folder\MSEB\Tariff%20Filing%202003-04\Outputs\Models\Working%20Models\old\Dispatch%20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hcl/SapWorkDir/MYT%20Formats-PPCL1%20As%20per%20Statio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201-03REL-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omp10\c\WINDOWS\Desktop\Latest%20revised%20Cost%20Estimates%20for%20Substatio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suresh\Power\MSEB\MSEB%2001-02\Data\Dispatch%20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DOCUME~1\MANJEE~1\LOCALS~1\Temp\ARR%20Forms%20Part%20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atabank\1-Projects%20In%20Hand\DFID\ARR%202003-04\Arr%20Petition%202003-04\For%20Submission\ARR%20Forms%20For%20Submiss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00-MPSEB\00-Tariff\06-2004-05\ARR%20Format.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atabank/1-Projects%20In%20Hand/DFID/ARR%202003-04/Arr%20Petition%202003-04/For%20Submission/ARR%20Forms%20For%20Submissi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ileserver\common%20server\Databank\1-Projects%20In%20Hand\DFID\ARR%202003-04\Arr%20Petition%202003-04\For%20Submission\ARR%20Forms%20For%20Submissio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3-04|71"/>
      <sheetName val="03-04|72"/>
      <sheetName val="03-04|74"/>
      <sheetName val="03-04|75"/>
      <sheetName val="03-04|76"/>
      <sheetName val="03-04|77"/>
      <sheetName val="03-04|79"/>
      <sheetName val="03-04|83"/>
      <sheetName val="03-04|Master"/>
      <sheetName val="04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sheetData sheetId="1"/>
      <sheetData sheetId="2"/>
      <sheetData sheetId="3" refreshError="1">
        <row r="1">
          <cell r="P1">
            <v>0.72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Index"/>
      <sheetName val="F1"/>
      <sheetName val="F2"/>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20"/>
      <sheetName val="F21"/>
      <sheetName val="F22"/>
      <sheetName val="F23"/>
      <sheetName val="F24"/>
      <sheetName val="F25"/>
      <sheetName val="F26"/>
      <sheetName val="F27"/>
      <sheetName val="F28"/>
      <sheetName val="F29"/>
    </sheetNames>
    <sheetDataSet>
      <sheetData sheetId="0">
        <row r="2">
          <cell r="A2" t="str">
            <v>Name of Company:</v>
          </cell>
          <cell r="D2" t="str">
            <v>PRAGATIPOWER CORPORATION LIMITED</v>
          </cell>
        </row>
        <row r="3">
          <cell r="A3" t="str">
            <v>Name of Plant/  Station:</v>
          </cell>
        </row>
        <row r="9">
          <cell r="C9" t="str">
            <v>F2</v>
          </cell>
          <cell r="D9" t="str">
            <v>Plant Charateristics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02-03|71"/>
      <sheetName val="02-03|72"/>
      <sheetName val="02-03|74"/>
      <sheetName val="02-03|75"/>
      <sheetName val="02-03|76"/>
      <sheetName val="02-03|77"/>
      <sheetName val="02-03|79"/>
      <sheetName val="02-03|83"/>
      <sheetName val="02-03|Master"/>
      <sheetName val="03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Unit Rate"/>
      <sheetName val="160MVA+2FB"/>
      <sheetName val="160MVA+1FB"/>
      <sheetName val="160MVA Addl"/>
      <sheetName val="220KV FB"/>
      <sheetName val="315MVA Addl"/>
      <sheetName val="40MVA+2FB"/>
      <sheetName val="20MVA+2FB"/>
      <sheetName val="40MVA+1FB"/>
      <sheetName val="132FB"/>
      <sheetName val="40to63"/>
      <sheetName val="20to40"/>
      <sheetName val="Addl.40"/>
      <sheetName val="Addl.20"/>
      <sheetName val="SS-Cost"/>
      <sheetName val="Addl.63 (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8">
          <cell r="A38" t="str">
            <v xml:space="preserve">ESTIMATE FOR INSTALLATION OF ADDITIONAL 1X40MVA 132/33KV TRANSFORMER AT EXISTING EHV SUBSTATION </v>
          </cell>
        </row>
        <row r="40">
          <cell r="A40" t="str">
            <v>SCHEDULE</v>
          </cell>
        </row>
        <row r="42">
          <cell r="A42" t="str">
            <v>TOTAL NO. OF LOCATIONS</v>
          </cell>
          <cell r="C42">
            <v>1</v>
          </cell>
        </row>
        <row r="44">
          <cell r="A44" t="str">
            <v>SNO</v>
          </cell>
          <cell r="B44" t="str">
            <v>PARTICULARS</v>
          </cell>
          <cell r="C44" t="str">
            <v>Quantity</v>
          </cell>
          <cell r="D44" t="str">
            <v>EX-W Rate</v>
          </cell>
          <cell r="E44" t="str">
            <v>EX-W Amount</v>
          </cell>
          <cell r="F44" t="str">
            <v>Other Rate</v>
          </cell>
          <cell r="G44" t="str">
            <v>Other Amount</v>
          </cell>
          <cell r="H44" t="str">
            <v>Total Rate</v>
          </cell>
          <cell r="I44" t="str">
            <v>Total Amount</v>
          </cell>
        </row>
        <row r="46">
          <cell r="A46" t="str">
            <v>(A)</v>
          </cell>
          <cell r="B46" t="str">
            <v>220KV EQUIPMENTS</v>
          </cell>
        </row>
        <row r="48">
          <cell r="A48">
            <v>1</v>
          </cell>
          <cell r="B48" t="str">
            <v>Circuit Breaker</v>
          </cell>
          <cell r="C48">
            <v>0</v>
          </cell>
          <cell r="D48">
            <v>13.429399999999999</v>
          </cell>
          <cell r="E48">
            <v>0</v>
          </cell>
          <cell r="F48">
            <v>1.0102</v>
          </cell>
          <cell r="G48">
            <v>0</v>
          </cell>
          <cell r="H48">
            <v>14.439599999999999</v>
          </cell>
          <cell r="I48">
            <v>0</v>
          </cell>
        </row>
        <row r="49">
          <cell r="A49">
            <v>2</v>
          </cell>
          <cell r="B49" t="str">
            <v>Current Transformer</v>
          </cell>
          <cell r="C49">
            <v>0</v>
          </cell>
          <cell r="D49">
            <v>1.3</v>
          </cell>
          <cell r="E49">
            <v>0</v>
          </cell>
          <cell r="F49">
            <v>9.1999999999999998E-2</v>
          </cell>
          <cell r="G49">
            <v>0</v>
          </cell>
          <cell r="H49">
            <v>1.3920000000000001</v>
          </cell>
          <cell r="I49">
            <v>0</v>
          </cell>
        </row>
        <row r="50">
          <cell r="A50">
            <v>3</v>
          </cell>
          <cell r="B50" t="str">
            <v>Isolator (with E/S)</v>
          </cell>
          <cell r="C50">
            <v>0</v>
          </cell>
          <cell r="D50">
            <v>0.50570000000000004</v>
          </cell>
          <cell r="E50">
            <v>0</v>
          </cell>
          <cell r="F50">
            <v>3.2899999999999999E-2</v>
          </cell>
          <cell r="G50">
            <v>0</v>
          </cell>
          <cell r="H50">
            <v>0.53860000000000008</v>
          </cell>
          <cell r="I50">
            <v>0</v>
          </cell>
        </row>
        <row r="51">
          <cell r="A51">
            <v>4</v>
          </cell>
          <cell r="B51" t="str">
            <v>Isolator (without E/S)</v>
          </cell>
          <cell r="C51">
            <v>0</v>
          </cell>
          <cell r="D51">
            <v>0.50570000000000004</v>
          </cell>
          <cell r="E51">
            <v>0</v>
          </cell>
          <cell r="F51">
            <v>3.2899999999999999E-2</v>
          </cell>
          <cell r="G51">
            <v>0</v>
          </cell>
          <cell r="H51">
            <v>0.53860000000000008</v>
          </cell>
          <cell r="I51">
            <v>0</v>
          </cell>
        </row>
        <row r="52">
          <cell r="A52">
            <v>5</v>
          </cell>
          <cell r="B52" t="str">
            <v>LA</v>
          </cell>
          <cell r="C52">
            <v>0</v>
          </cell>
          <cell r="D52">
            <v>0.4234</v>
          </cell>
          <cell r="E52">
            <v>0</v>
          </cell>
          <cell r="F52">
            <v>2.6100000000000002E-2</v>
          </cell>
          <cell r="G52">
            <v>0</v>
          </cell>
          <cell r="H52">
            <v>0.44950000000000001</v>
          </cell>
          <cell r="I52">
            <v>0</v>
          </cell>
        </row>
        <row r="53">
          <cell r="A53">
            <v>6</v>
          </cell>
          <cell r="B53" t="str">
            <v>PI / Solid Core Insulators</v>
          </cell>
          <cell r="C53">
            <v>0</v>
          </cell>
          <cell r="D53">
            <v>0.14399999999999999</v>
          </cell>
          <cell r="E53">
            <v>0</v>
          </cell>
          <cell r="F53">
            <v>9.7999999999999997E-3</v>
          </cell>
          <cell r="G53">
            <v>0</v>
          </cell>
          <cell r="H53">
            <v>0.15379999999999999</v>
          </cell>
          <cell r="I53">
            <v>0</v>
          </cell>
        </row>
        <row r="54">
          <cell r="A54">
            <v>7</v>
          </cell>
          <cell r="B54" t="str">
            <v>C&amp;R Panel(For feeder)</v>
          </cell>
          <cell r="C54">
            <v>0</v>
          </cell>
          <cell r="D54">
            <v>4.5674999999999999</v>
          </cell>
          <cell r="E54">
            <v>0</v>
          </cell>
          <cell r="F54">
            <v>9.1399999999999995E-2</v>
          </cell>
          <cell r="G54">
            <v>0</v>
          </cell>
          <cell r="H54">
            <v>4.6589</v>
          </cell>
          <cell r="I54">
            <v>0</v>
          </cell>
        </row>
        <row r="55">
          <cell r="A55">
            <v>8</v>
          </cell>
          <cell r="B55" t="str">
            <v>C&amp;R Panel (for transformer)</v>
          </cell>
          <cell r="C55">
            <v>0</v>
          </cell>
          <cell r="D55">
            <v>4.5674999999999999</v>
          </cell>
          <cell r="E55">
            <v>0</v>
          </cell>
          <cell r="F55">
            <v>9.1399999999999995E-2</v>
          </cell>
          <cell r="G55">
            <v>0</v>
          </cell>
          <cell r="H55">
            <v>4.6589</v>
          </cell>
          <cell r="I55">
            <v>0</v>
          </cell>
        </row>
        <row r="56">
          <cell r="A56">
            <v>9</v>
          </cell>
          <cell r="B56" t="str">
            <v>C&amp;R Panel (Bus coup./Bus tie)</v>
          </cell>
          <cell r="C56">
            <v>0</v>
          </cell>
          <cell r="D56">
            <v>4.5674999999999999</v>
          </cell>
          <cell r="E56">
            <v>0</v>
          </cell>
          <cell r="F56">
            <v>9.1399999999999995E-2</v>
          </cell>
          <cell r="G56">
            <v>0</v>
          </cell>
          <cell r="H56">
            <v>4.6589</v>
          </cell>
          <cell r="I56">
            <v>0</v>
          </cell>
        </row>
        <row r="57">
          <cell r="A57">
            <v>10</v>
          </cell>
          <cell r="B57" t="str">
            <v>Synchroscope</v>
          </cell>
          <cell r="C57">
            <v>0</v>
          </cell>
          <cell r="D57">
            <v>0</v>
          </cell>
          <cell r="E57">
            <v>0</v>
          </cell>
          <cell r="F57">
            <v>1.5</v>
          </cell>
          <cell r="G57">
            <v>0</v>
          </cell>
          <cell r="H57">
            <v>1.5</v>
          </cell>
          <cell r="I57">
            <v>0</v>
          </cell>
        </row>
        <row r="58">
          <cell r="A58">
            <v>11</v>
          </cell>
          <cell r="B58" t="str">
            <v>PT</v>
          </cell>
          <cell r="C58">
            <v>0</v>
          </cell>
          <cell r="D58">
            <v>1.5</v>
          </cell>
          <cell r="E58">
            <v>0</v>
          </cell>
          <cell r="F58">
            <v>0.1</v>
          </cell>
          <cell r="G58">
            <v>0</v>
          </cell>
          <cell r="H58">
            <v>1.6</v>
          </cell>
          <cell r="I58">
            <v>0</v>
          </cell>
        </row>
        <row r="59">
          <cell r="A59">
            <v>12</v>
          </cell>
          <cell r="B59" t="str">
            <v>Suspension/Tension String with H/W</v>
          </cell>
          <cell r="C59">
            <v>0</v>
          </cell>
          <cell r="D59">
            <v>6.0785000000000006E-2</v>
          </cell>
          <cell r="E59">
            <v>0</v>
          </cell>
          <cell r="F59">
            <v>6.0000000000000001E-3</v>
          </cell>
          <cell r="G59">
            <v>0</v>
          </cell>
          <cell r="H59">
            <v>6.6785000000000011E-2</v>
          </cell>
          <cell r="I59">
            <v>0</v>
          </cell>
        </row>
        <row r="60">
          <cell r="A60">
            <v>13</v>
          </cell>
          <cell r="B60" t="str">
            <v>Double Tension String with H/W</v>
          </cell>
          <cell r="C60">
            <v>0</v>
          </cell>
          <cell r="D60">
            <v>0.11468500000000001</v>
          </cell>
          <cell r="E60">
            <v>0</v>
          </cell>
          <cell r="F60">
            <v>1.1599999999999999E-2</v>
          </cell>
          <cell r="G60">
            <v>0</v>
          </cell>
          <cell r="H60">
            <v>0.12628500000000001</v>
          </cell>
          <cell r="I60">
            <v>0</v>
          </cell>
        </row>
        <row r="62">
          <cell r="B62" t="str">
            <v>SUB TOTAL (A)</v>
          </cell>
          <cell r="C62" t="str">
            <v xml:space="preserve"> </v>
          </cell>
          <cell r="E62">
            <v>0</v>
          </cell>
          <cell r="G62">
            <v>0</v>
          </cell>
          <cell r="I62">
            <v>0</v>
          </cell>
        </row>
        <row r="64">
          <cell r="A64" t="str">
            <v>(B)</v>
          </cell>
          <cell r="B64" t="str">
            <v>132KV EQUIPMENTS</v>
          </cell>
        </row>
        <row r="66">
          <cell r="A66">
            <v>1</v>
          </cell>
          <cell r="B66" t="str">
            <v>Circuit Breaker</v>
          </cell>
          <cell r="C66">
            <v>1</v>
          </cell>
          <cell r="D66">
            <v>6.4887000000000015</v>
          </cell>
          <cell r="E66">
            <v>6.4887000000000015</v>
          </cell>
          <cell r="F66">
            <v>0.57534999999999992</v>
          </cell>
          <cell r="G66">
            <v>0.57534999999999992</v>
          </cell>
          <cell r="H66">
            <v>7.0640500000000017</v>
          </cell>
          <cell r="I66">
            <v>7.0640500000000017</v>
          </cell>
        </row>
        <row r="67">
          <cell r="A67">
            <v>2</v>
          </cell>
          <cell r="B67" t="str">
            <v>CT</v>
          </cell>
          <cell r="C67">
            <v>3</v>
          </cell>
          <cell r="D67">
            <v>0.6766871508379888</v>
          </cell>
          <cell r="E67">
            <v>2.0300614525139666</v>
          </cell>
          <cell r="F67">
            <v>4.9566480446927373E-2</v>
          </cell>
          <cell r="G67">
            <v>0.14869944134078211</v>
          </cell>
          <cell r="H67">
            <v>0.72625363128491616</v>
          </cell>
          <cell r="I67">
            <v>2.1787608938547489</v>
          </cell>
        </row>
        <row r="68">
          <cell r="A68">
            <v>3</v>
          </cell>
          <cell r="B68" t="str">
            <v xml:space="preserve">Isolator  with E/S </v>
          </cell>
          <cell r="C68">
            <v>0</v>
          </cell>
          <cell r="D68">
            <v>0.32090000000000002</v>
          </cell>
          <cell r="E68">
            <v>0</v>
          </cell>
          <cell r="F68">
            <v>2.4400000000000002E-2</v>
          </cell>
          <cell r="G68">
            <v>0</v>
          </cell>
          <cell r="H68">
            <v>0.3453</v>
          </cell>
          <cell r="I68">
            <v>0</v>
          </cell>
        </row>
        <row r="69">
          <cell r="A69">
            <v>4</v>
          </cell>
          <cell r="B69" t="str">
            <v>Isolator without E/S</v>
          </cell>
          <cell r="C69">
            <v>3</v>
          </cell>
          <cell r="D69">
            <v>0.32090000000000002</v>
          </cell>
          <cell r="E69">
            <v>0.96270000000000011</v>
          </cell>
          <cell r="F69">
            <v>2.4400000000000002E-2</v>
          </cell>
          <cell r="G69">
            <v>7.3200000000000001E-2</v>
          </cell>
          <cell r="H69">
            <v>0.3453</v>
          </cell>
          <cell r="I69">
            <v>1.0359</v>
          </cell>
        </row>
        <row r="70">
          <cell r="A70">
            <v>5</v>
          </cell>
          <cell r="B70" t="str">
            <v>PT</v>
          </cell>
          <cell r="C70">
            <v>0</v>
          </cell>
          <cell r="D70">
            <v>0.65</v>
          </cell>
          <cell r="E70">
            <v>0</v>
          </cell>
          <cell r="F70">
            <v>5.6000000000000001E-2</v>
          </cell>
          <cell r="G70">
            <v>0</v>
          </cell>
          <cell r="H70">
            <v>0.70600000000000007</v>
          </cell>
          <cell r="I70">
            <v>0</v>
          </cell>
        </row>
        <row r="71">
          <cell r="A71">
            <v>6</v>
          </cell>
          <cell r="B71" t="str">
            <v>LA</v>
          </cell>
          <cell r="C71">
            <v>3</v>
          </cell>
          <cell r="D71">
            <v>0.2258</v>
          </cell>
          <cell r="E71">
            <v>0.6774</v>
          </cell>
          <cell r="F71">
            <v>1.4200000000000001E-2</v>
          </cell>
          <cell r="G71">
            <v>4.2599999999999999E-2</v>
          </cell>
          <cell r="H71">
            <v>0.24</v>
          </cell>
          <cell r="I71">
            <v>0.72</v>
          </cell>
        </row>
        <row r="72">
          <cell r="A72">
            <v>7</v>
          </cell>
          <cell r="B72" t="str">
            <v>C&amp;R Panel (for 220/132KV Xmer)</v>
          </cell>
          <cell r="C72">
            <v>0</v>
          </cell>
          <cell r="D72">
            <v>4.9398999999999997</v>
          </cell>
          <cell r="E72">
            <v>0</v>
          </cell>
          <cell r="F72">
            <v>0.32175000000000004</v>
          </cell>
          <cell r="G72">
            <v>0</v>
          </cell>
          <cell r="H72">
            <v>5.2616499999999995</v>
          </cell>
          <cell r="I72">
            <v>0</v>
          </cell>
        </row>
        <row r="73">
          <cell r="A73">
            <v>8</v>
          </cell>
          <cell r="B73" t="str">
            <v>C&amp;R Panel (for 132/33KV Xmer)</v>
          </cell>
          <cell r="C73">
            <v>1</v>
          </cell>
          <cell r="D73">
            <v>4.9398999999999997</v>
          </cell>
          <cell r="E73">
            <v>4.9398999999999997</v>
          </cell>
          <cell r="F73">
            <v>0.32175000000000004</v>
          </cell>
          <cell r="G73">
            <v>0.32175000000000004</v>
          </cell>
          <cell r="H73">
            <v>5.2616499999999995</v>
          </cell>
          <cell r="I73">
            <v>5.2616499999999995</v>
          </cell>
        </row>
        <row r="74">
          <cell r="A74">
            <v>9</v>
          </cell>
          <cell r="B74" t="str">
            <v>C&amp;R Panel (for Feeder)</v>
          </cell>
          <cell r="C74">
            <v>0</v>
          </cell>
          <cell r="D74">
            <v>4.9398999999999997</v>
          </cell>
          <cell r="E74">
            <v>0</v>
          </cell>
          <cell r="F74">
            <v>0.32175000000000004</v>
          </cell>
          <cell r="G74">
            <v>0</v>
          </cell>
          <cell r="H74">
            <v>5.2616499999999995</v>
          </cell>
          <cell r="I74">
            <v>0</v>
          </cell>
        </row>
        <row r="75">
          <cell r="A75">
            <v>10</v>
          </cell>
          <cell r="B75" t="str">
            <v>C&amp;R Panel (for Bus coupler)</v>
          </cell>
          <cell r="C75">
            <v>0</v>
          </cell>
          <cell r="D75">
            <v>4.9398999999999997</v>
          </cell>
          <cell r="E75">
            <v>0</v>
          </cell>
          <cell r="F75">
            <v>0.32175000000000004</v>
          </cell>
          <cell r="G75">
            <v>0</v>
          </cell>
          <cell r="H75">
            <v>5.2616499999999995</v>
          </cell>
          <cell r="I75">
            <v>0</v>
          </cell>
        </row>
        <row r="76">
          <cell r="A76">
            <v>11</v>
          </cell>
          <cell r="B76" t="str">
            <v>PI/Solid Core Insulators</v>
          </cell>
          <cell r="C76">
            <v>36</v>
          </cell>
          <cell r="D76">
            <v>7.2499999999999995E-2</v>
          </cell>
          <cell r="E76">
            <v>2.61</v>
          </cell>
          <cell r="F76">
            <v>1.4E-2</v>
          </cell>
          <cell r="G76">
            <v>0.504</v>
          </cell>
          <cell r="H76">
            <v>8.6499999999999994E-2</v>
          </cell>
          <cell r="I76">
            <v>3.1139999999999999</v>
          </cell>
        </row>
        <row r="77">
          <cell r="A77">
            <v>12</v>
          </cell>
          <cell r="B77" t="str">
            <v>Suspension &amp; Tension String with H/W</v>
          </cell>
          <cell r="C77">
            <v>20</v>
          </cell>
          <cell r="D77">
            <v>3.6319999999999998E-2</v>
          </cell>
          <cell r="E77">
            <v>0.72639999999999993</v>
          </cell>
          <cell r="F77">
            <v>3.9924999999999995E-3</v>
          </cell>
          <cell r="G77">
            <v>7.984999999999999E-2</v>
          </cell>
          <cell r="H77">
            <v>4.0312500000000001E-2</v>
          </cell>
          <cell r="I77">
            <v>0.80624999999999991</v>
          </cell>
        </row>
        <row r="78">
          <cell r="A78">
            <v>13</v>
          </cell>
          <cell r="B78" t="str">
            <v>Double Tension String with H/W</v>
          </cell>
          <cell r="C78">
            <v>8</v>
          </cell>
          <cell r="D78">
            <v>5.9319999999999998E-2</v>
          </cell>
          <cell r="E78">
            <v>0.47455999999999998</v>
          </cell>
          <cell r="F78">
            <v>6.9924999999999987E-3</v>
          </cell>
          <cell r="G78">
            <v>5.593999999999999E-2</v>
          </cell>
          <cell r="H78">
            <v>6.6312499999999996E-2</v>
          </cell>
          <cell r="I78">
            <v>0.53049999999999997</v>
          </cell>
        </row>
        <row r="80">
          <cell r="B80" t="str">
            <v>SUB TOTAL (B)</v>
          </cell>
          <cell r="E80">
            <v>18.909721452513967</v>
          </cell>
          <cell r="G80">
            <v>1.801389441340782</v>
          </cell>
          <cell r="I80">
            <v>20.711110893854752</v>
          </cell>
        </row>
        <row r="82">
          <cell r="A82" t="str">
            <v>(C)</v>
          </cell>
          <cell r="B82" t="str">
            <v>33KV EQUIPMENTS</v>
          </cell>
        </row>
        <row r="84">
          <cell r="A84">
            <v>1</v>
          </cell>
          <cell r="B84" t="str">
            <v>Circuit Breaker</v>
          </cell>
          <cell r="C84">
            <v>1</v>
          </cell>
          <cell r="D84">
            <v>2.3801000000000001</v>
          </cell>
          <cell r="E84">
            <v>2.3801000000000001</v>
          </cell>
          <cell r="F84">
            <v>0.1452</v>
          </cell>
          <cell r="G84">
            <v>0.1452</v>
          </cell>
          <cell r="H84">
            <v>2.5253000000000001</v>
          </cell>
          <cell r="I84">
            <v>2.5253000000000001</v>
          </cell>
        </row>
        <row r="85">
          <cell r="A85">
            <v>2</v>
          </cell>
          <cell r="B85" t="str">
            <v>CT</v>
          </cell>
          <cell r="C85">
            <v>3</v>
          </cell>
          <cell r="D85">
            <v>0.1192</v>
          </cell>
          <cell r="E85">
            <v>0.35760000000000003</v>
          </cell>
          <cell r="F85">
            <v>1.23E-2</v>
          </cell>
          <cell r="G85">
            <v>3.6900000000000002E-2</v>
          </cell>
          <cell r="H85">
            <v>0.13150000000000001</v>
          </cell>
          <cell r="I85">
            <v>0.39450000000000002</v>
          </cell>
        </row>
        <row r="86">
          <cell r="A86">
            <v>3</v>
          </cell>
          <cell r="B86" t="str">
            <v>LA</v>
          </cell>
          <cell r="C86">
            <v>3</v>
          </cell>
          <cell r="D86">
            <v>3.6799999999999999E-2</v>
          </cell>
          <cell r="E86">
            <v>0.1104</v>
          </cell>
          <cell r="F86">
            <v>2.3E-3</v>
          </cell>
          <cell r="G86">
            <v>6.8999999999999999E-3</v>
          </cell>
          <cell r="H86">
            <v>3.9099999999999996E-2</v>
          </cell>
          <cell r="I86">
            <v>0.1173</v>
          </cell>
        </row>
        <row r="87">
          <cell r="A87">
            <v>4</v>
          </cell>
          <cell r="B87" t="str">
            <v>Potential transformer</v>
          </cell>
          <cell r="C87">
            <v>0</v>
          </cell>
          <cell r="D87">
            <v>1.2500000000000001E-2</v>
          </cell>
          <cell r="E87">
            <v>0</v>
          </cell>
          <cell r="F87">
            <v>2E-3</v>
          </cell>
          <cell r="G87">
            <v>0</v>
          </cell>
          <cell r="H87">
            <v>1.4500000000000001E-2</v>
          </cell>
          <cell r="I87">
            <v>0</v>
          </cell>
        </row>
        <row r="88">
          <cell r="A88">
            <v>5</v>
          </cell>
          <cell r="B88" t="str">
            <v>Isolator (with E/S) with insulator</v>
          </cell>
          <cell r="C88">
            <v>0</v>
          </cell>
          <cell r="D88">
            <v>0.10929999999999999</v>
          </cell>
          <cell r="E88">
            <v>0</v>
          </cell>
          <cell r="F88">
            <v>7.4999999999999997E-3</v>
          </cell>
          <cell r="G88">
            <v>0</v>
          </cell>
          <cell r="H88">
            <v>0.11679999999999999</v>
          </cell>
          <cell r="I88">
            <v>0</v>
          </cell>
        </row>
        <row r="89">
          <cell r="A89">
            <v>6</v>
          </cell>
          <cell r="B89" t="str">
            <v>Isolator (without E/S) with insulator</v>
          </cell>
          <cell r="C89">
            <v>2</v>
          </cell>
          <cell r="D89">
            <v>0.10929999999999999</v>
          </cell>
          <cell r="E89">
            <v>0.21859999999999999</v>
          </cell>
          <cell r="F89">
            <v>7.4999999999999997E-3</v>
          </cell>
          <cell r="G89">
            <v>1.4999999999999999E-2</v>
          </cell>
          <cell r="H89">
            <v>0.11679999999999999</v>
          </cell>
          <cell r="I89">
            <v>0.23359999999999997</v>
          </cell>
        </row>
        <row r="90">
          <cell r="A90">
            <v>7</v>
          </cell>
          <cell r="B90" t="str">
            <v>C&amp;R Panel(for transformer)</v>
          </cell>
          <cell r="C90">
            <v>1</v>
          </cell>
          <cell r="D90">
            <v>1.8125</v>
          </cell>
          <cell r="E90">
            <v>1.8125</v>
          </cell>
          <cell r="F90">
            <v>9.4200000000000006E-2</v>
          </cell>
          <cell r="G90">
            <v>9.4200000000000006E-2</v>
          </cell>
          <cell r="H90">
            <v>1.9067000000000001</v>
          </cell>
          <cell r="I90">
            <v>1.9067000000000001</v>
          </cell>
        </row>
        <row r="91">
          <cell r="A91">
            <v>8</v>
          </cell>
          <cell r="B91" t="str">
            <v>C&amp;R Panel (for two feeder circuit)</v>
          </cell>
          <cell r="C91">
            <v>0</v>
          </cell>
          <cell r="D91">
            <v>1.8125</v>
          </cell>
          <cell r="E91">
            <v>0</v>
          </cell>
          <cell r="F91">
            <v>9.4200000000000006E-2</v>
          </cell>
          <cell r="G91">
            <v>0</v>
          </cell>
          <cell r="H91">
            <v>1.9067000000000001</v>
          </cell>
          <cell r="I91">
            <v>0</v>
          </cell>
        </row>
        <row r="92">
          <cell r="A92">
            <v>9</v>
          </cell>
          <cell r="B92" t="str">
            <v>Solid Core Insulators</v>
          </cell>
          <cell r="C92">
            <v>3</v>
          </cell>
          <cell r="D92">
            <v>1.2500000000000001E-2</v>
          </cell>
          <cell r="E92">
            <v>3.7500000000000006E-2</v>
          </cell>
          <cell r="F92">
            <v>2E-3</v>
          </cell>
          <cell r="G92">
            <v>6.0000000000000001E-3</v>
          </cell>
          <cell r="H92">
            <v>1.4500000000000001E-2</v>
          </cell>
          <cell r="I92">
            <v>4.3500000000000004E-2</v>
          </cell>
        </row>
        <row r="93">
          <cell r="A93">
            <v>10</v>
          </cell>
          <cell r="B93" t="str">
            <v>Suspension/Tension String with H/W</v>
          </cell>
          <cell r="C93">
            <v>12</v>
          </cell>
          <cell r="D93">
            <v>5.1900000000000002E-3</v>
          </cell>
          <cell r="E93">
            <v>4.1520000000000001E-2</v>
          </cell>
          <cell r="F93">
            <v>2.4000000000000002E-3</v>
          </cell>
          <cell r="G93">
            <v>1.9200000000000002E-2</v>
          </cell>
          <cell r="H93">
            <v>7.5900000000000004E-3</v>
          </cell>
          <cell r="I93">
            <v>6.0720000000000003E-2</v>
          </cell>
        </row>
        <row r="94">
          <cell r="A94">
            <v>11</v>
          </cell>
          <cell r="B94" t="str">
            <v>Double Tension String with H/W</v>
          </cell>
          <cell r="C94">
            <v>8</v>
          </cell>
          <cell r="D94">
            <v>1.038E-2</v>
          </cell>
          <cell r="E94">
            <v>0.12456</v>
          </cell>
          <cell r="F94">
            <v>4.5999999999999999E-3</v>
          </cell>
          <cell r="G94">
            <v>5.5199999999999999E-2</v>
          </cell>
          <cell r="H94">
            <v>1.498E-2</v>
          </cell>
          <cell r="I94">
            <v>0.17976</v>
          </cell>
        </row>
        <row r="96">
          <cell r="B96" t="str">
            <v>SUB TOTAL (C)</v>
          </cell>
          <cell r="E96">
            <v>5.0827799999999996</v>
          </cell>
          <cell r="G96">
            <v>0.37859999999999994</v>
          </cell>
          <cell r="I96">
            <v>5.4613800000000001</v>
          </cell>
        </row>
        <row r="98">
          <cell r="A98" t="str">
            <v>(D)</v>
          </cell>
          <cell r="B98" t="str">
            <v>TRANSFORMER &amp; ASSOCIATED EQUIP.</v>
          </cell>
        </row>
        <row r="100">
          <cell r="A100">
            <v>1</v>
          </cell>
          <cell r="B100" t="str">
            <v>160MVA 220/132KV Xmer
(with oil and associated eqip.)</v>
          </cell>
          <cell r="C100">
            <v>0</v>
          </cell>
          <cell r="D100">
            <v>307.5</v>
          </cell>
          <cell r="E100">
            <v>0</v>
          </cell>
          <cell r="F100">
            <v>12.34</v>
          </cell>
          <cell r="G100">
            <v>0</v>
          </cell>
          <cell r="H100">
            <v>319.83999999999997</v>
          </cell>
          <cell r="I100">
            <v>0</v>
          </cell>
        </row>
        <row r="101">
          <cell r="A101">
            <v>2</v>
          </cell>
          <cell r="B101" t="str">
            <v>40MVA 132/33KV Xmer 
(with oil and associated equip.)</v>
          </cell>
          <cell r="C101">
            <v>1</v>
          </cell>
          <cell r="D101">
            <v>124.35869344262296</v>
          </cell>
          <cell r="E101">
            <v>124.35869344262296</v>
          </cell>
          <cell r="F101">
            <v>8.5145573770491794</v>
          </cell>
          <cell r="G101">
            <v>8.5145573770491794</v>
          </cell>
          <cell r="H101">
            <v>132.87325081967214</v>
          </cell>
          <cell r="I101">
            <v>132.87325081967214</v>
          </cell>
        </row>
        <row r="102">
          <cell r="A102">
            <v>3</v>
          </cell>
          <cell r="B102" t="str">
            <v>Oil filteration Machine(500 Gl.per Hr.)</v>
          </cell>
          <cell r="C102">
            <v>1</v>
          </cell>
          <cell r="D102">
            <v>2.2738</v>
          </cell>
          <cell r="E102">
            <v>2.2738</v>
          </cell>
          <cell r="F102">
            <v>0.30199999999999999</v>
          </cell>
          <cell r="G102">
            <v>0.30199999999999999</v>
          </cell>
          <cell r="H102">
            <v>2.5758000000000001</v>
          </cell>
          <cell r="I102">
            <v>2.5758000000000001</v>
          </cell>
        </row>
        <row r="103">
          <cell r="A103">
            <v>4</v>
          </cell>
          <cell r="B103" t="str">
            <v>Oil Storage Tank (15/20 KL)</v>
          </cell>
          <cell r="C103">
            <v>0</v>
          </cell>
          <cell r="D103">
            <v>0</v>
          </cell>
          <cell r="E103">
            <v>0</v>
          </cell>
          <cell r="F103">
            <v>2</v>
          </cell>
          <cell r="G103">
            <v>0</v>
          </cell>
          <cell r="H103">
            <v>2</v>
          </cell>
          <cell r="I103">
            <v>0</v>
          </cell>
        </row>
        <row r="105">
          <cell r="B105" t="str">
            <v>SUB TOTAL (D)</v>
          </cell>
          <cell r="E105">
            <v>126.63249344262296</v>
          </cell>
          <cell r="G105">
            <v>8.816557377049179</v>
          </cell>
          <cell r="I105">
            <v>135.44905081967212</v>
          </cell>
        </row>
        <row r="107">
          <cell r="A107" t="str">
            <v>(E)</v>
          </cell>
          <cell r="B107" t="str">
            <v xml:space="preserve">220KV &amp;132KV Carrier Comm.Equip.including provision for </v>
          </cell>
        </row>
        <row r="108">
          <cell r="B108" t="str">
            <v>telemetering etc.&amp; sending s/ss reqmnt</v>
          </cell>
        </row>
        <row r="110">
          <cell r="A110">
            <v>1</v>
          </cell>
          <cell r="B110" t="str">
            <v>Carrier cabinet</v>
          </cell>
          <cell r="C110">
            <v>0</v>
          </cell>
          <cell r="D110">
            <v>3.5</v>
          </cell>
          <cell r="E110">
            <v>0</v>
          </cell>
          <cell r="F110">
            <v>3.5709999999999999E-2</v>
          </cell>
          <cell r="G110">
            <v>0</v>
          </cell>
          <cell r="H110">
            <v>3.5357099999999999</v>
          </cell>
          <cell r="I110">
            <v>0</v>
          </cell>
        </row>
        <row r="111">
          <cell r="A111">
            <v>2</v>
          </cell>
          <cell r="B111" t="str">
            <v>Coupling Devices (LMU)</v>
          </cell>
          <cell r="C111">
            <v>0</v>
          </cell>
          <cell r="D111">
            <v>0.8</v>
          </cell>
          <cell r="E111">
            <v>0</v>
          </cell>
          <cell r="F111">
            <v>0</v>
          </cell>
          <cell r="G111">
            <v>0</v>
          </cell>
          <cell r="H111">
            <v>0.8</v>
          </cell>
          <cell r="I111">
            <v>0</v>
          </cell>
        </row>
        <row r="112">
          <cell r="A112">
            <v>3</v>
          </cell>
          <cell r="B112" t="str">
            <v>Protection coupler</v>
          </cell>
          <cell r="C112">
            <v>0</v>
          </cell>
          <cell r="D112">
            <v>1.7</v>
          </cell>
          <cell r="E112">
            <v>0</v>
          </cell>
          <cell r="F112">
            <v>0</v>
          </cell>
          <cell r="G112">
            <v>0</v>
          </cell>
          <cell r="H112">
            <v>1.7</v>
          </cell>
          <cell r="I112">
            <v>0</v>
          </cell>
        </row>
        <row r="113">
          <cell r="A113">
            <v>4</v>
          </cell>
          <cell r="B113" t="str">
            <v>EPAX</v>
          </cell>
          <cell r="C113">
            <v>0</v>
          </cell>
          <cell r="D113">
            <v>2.5</v>
          </cell>
          <cell r="E113">
            <v>0</v>
          </cell>
          <cell r="F113">
            <v>0</v>
          </cell>
          <cell r="G113">
            <v>0</v>
          </cell>
          <cell r="H113">
            <v>2.5</v>
          </cell>
          <cell r="I113">
            <v>0</v>
          </cell>
        </row>
        <row r="114">
          <cell r="A114">
            <v>5</v>
          </cell>
          <cell r="B114" t="str">
            <v>Telephone Sets</v>
          </cell>
          <cell r="C114">
            <v>0</v>
          </cell>
          <cell r="D114">
            <v>0.01</v>
          </cell>
          <cell r="E114">
            <v>0</v>
          </cell>
          <cell r="F114">
            <v>0</v>
          </cell>
          <cell r="G114">
            <v>0</v>
          </cell>
          <cell r="H114">
            <v>0.01</v>
          </cell>
          <cell r="I114">
            <v>0</v>
          </cell>
        </row>
        <row r="115">
          <cell r="A115">
            <v>6</v>
          </cell>
          <cell r="B115" t="str">
            <v>Coxial Cable (KM)</v>
          </cell>
          <cell r="C115">
            <v>0</v>
          </cell>
          <cell r="D115">
            <v>0.8</v>
          </cell>
          <cell r="E115">
            <v>0</v>
          </cell>
          <cell r="F115">
            <v>0</v>
          </cell>
          <cell r="G115">
            <v>0</v>
          </cell>
          <cell r="H115">
            <v>0.8</v>
          </cell>
          <cell r="I115">
            <v>0</v>
          </cell>
        </row>
        <row r="116">
          <cell r="A116">
            <v>7</v>
          </cell>
          <cell r="B116" t="str">
            <v>Telephone Cable</v>
          </cell>
          <cell r="C116">
            <v>0</v>
          </cell>
          <cell r="D116">
            <v>0.25</v>
          </cell>
          <cell r="E116">
            <v>0</v>
          </cell>
          <cell r="F116">
            <v>0</v>
          </cell>
          <cell r="G116">
            <v>0</v>
          </cell>
          <cell r="H116">
            <v>0.25</v>
          </cell>
          <cell r="I116">
            <v>0</v>
          </cell>
        </row>
        <row r="117">
          <cell r="A117">
            <v>8</v>
          </cell>
          <cell r="B117" t="str">
            <v>220kV Wave Trap</v>
          </cell>
          <cell r="C117">
            <v>0</v>
          </cell>
          <cell r="D117">
            <v>1.5</v>
          </cell>
          <cell r="E117">
            <v>0</v>
          </cell>
          <cell r="F117">
            <v>0</v>
          </cell>
          <cell r="G117">
            <v>0</v>
          </cell>
          <cell r="H117">
            <v>1.5</v>
          </cell>
          <cell r="I117">
            <v>0</v>
          </cell>
        </row>
        <row r="118">
          <cell r="A118">
            <v>9</v>
          </cell>
          <cell r="B118" t="str">
            <v>132kV Wave Trap</v>
          </cell>
          <cell r="C118">
            <v>0</v>
          </cell>
          <cell r="D118">
            <v>1</v>
          </cell>
          <cell r="E118">
            <v>0</v>
          </cell>
          <cell r="F118">
            <v>0</v>
          </cell>
          <cell r="G118">
            <v>0</v>
          </cell>
          <cell r="H118">
            <v>1</v>
          </cell>
          <cell r="I118">
            <v>0</v>
          </cell>
        </row>
        <row r="119">
          <cell r="A119">
            <v>10</v>
          </cell>
          <cell r="B119" t="str">
            <v>220kV CVT</v>
          </cell>
          <cell r="C119">
            <v>0</v>
          </cell>
          <cell r="D119">
            <v>2.5</v>
          </cell>
          <cell r="E119">
            <v>0</v>
          </cell>
          <cell r="F119">
            <v>0</v>
          </cell>
          <cell r="G119">
            <v>0</v>
          </cell>
          <cell r="H119">
            <v>2.5</v>
          </cell>
          <cell r="I119">
            <v>0</v>
          </cell>
        </row>
        <row r="120">
          <cell r="A120">
            <v>11</v>
          </cell>
          <cell r="B120" t="str">
            <v>132kV Coupling Capacitors</v>
          </cell>
          <cell r="C120">
            <v>0</v>
          </cell>
          <cell r="D120">
            <v>1</v>
          </cell>
          <cell r="E120">
            <v>0</v>
          </cell>
          <cell r="F120">
            <v>0</v>
          </cell>
          <cell r="G120">
            <v>0</v>
          </cell>
          <cell r="H120">
            <v>1</v>
          </cell>
          <cell r="I120">
            <v>0</v>
          </cell>
        </row>
        <row r="122">
          <cell r="B122" t="str">
            <v>SUB TOTAL (E)</v>
          </cell>
          <cell r="E122">
            <v>0</v>
          </cell>
          <cell r="G122">
            <v>0</v>
          </cell>
          <cell r="I122">
            <v>0</v>
          </cell>
        </row>
        <row r="124">
          <cell r="A124" t="str">
            <v>(F-I)</v>
          </cell>
          <cell r="B124" t="str">
            <v>220KV Structures</v>
          </cell>
          <cell r="C124" t="str">
            <v>Weight of Steel in MT</v>
          </cell>
        </row>
        <row r="126">
          <cell r="A126">
            <v>1</v>
          </cell>
          <cell r="B126" t="str">
            <v>Gantry Column(AGT)</v>
          </cell>
          <cell r="C126">
            <v>0</v>
          </cell>
          <cell r="D126">
            <v>3.6</v>
          </cell>
          <cell r="E126">
            <v>0</v>
          </cell>
        </row>
        <row r="127">
          <cell r="A127">
            <v>2</v>
          </cell>
          <cell r="B127" t="str">
            <v>Gantry Column(AAGT)</v>
          </cell>
          <cell r="C127">
            <v>0</v>
          </cell>
          <cell r="D127">
            <v>5.31</v>
          </cell>
          <cell r="E127">
            <v>0</v>
          </cell>
        </row>
        <row r="128">
          <cell r="A128">
            <v>3</v>
          </cell>
          <cell r="B128" t="str">
            <v>Gantry Beam(AGB)</v>
          </cell>
          <cell r="C128">
            <v>0</v>
          </cell>
          <cell r="D128">
            <v>1.23</v>
          </cell>
          <cell r="E128">
            <v>0</v>
          </cell>
        </row>
        <row r="129">
          <cell r="A129">
            <v>4</v>
          </cell>
          <cell r="B129" t="str">
            <v>Main Busbar Structure(ABM)</v>
          </cell>
          <cell r="C129">
            <v>0</v>
          </cell>
          <cell r="D129">
            <v>2.411</v>
          </cell>
          <cell r="E129">
            <v>0</v>
          </cell>
        </row>
        <row r="130">
          <cell r="A130">
            <v>5</v>
          </cell>
          <cell r="B130" t="str">
            <v>Auxiliary Busbar structure(ABA)</v>
          </cell>
          <cell r="C130">
            <v>0</v>
          </cell>
          <cell r="D130">
            <v>2.327</v>
          </cell>
          <cell r="E130">
            <v>0</v>
          </cell>
        </row>
        <row r="131">
          <cell r="A131">
            <v>6</v>
          </cell>
          <cell r="B131" t="str">
            <v>CT structure</v>
          </cell>
          <cell r="C131">
            <v>0</v>
          </cell>
          <cell r="D131">
            <v>0.27</v>
          </cell>
          <cell r="E131">
            <v>0</v>
          </cell>
        </row>
        <row r="132">
          <cell r="A132">
            <v>7</v>
          </cell>
          <cell r="B132" t="str">
            <v>LA structure</v>
          </cell>
          <cell r="C132">
            <v>0</v>
          </cell>
          <cell r="D132">
            <v>0.13</v>
          </cell>
          <cell r="E132">
            <v>0</v>
          </cell>
        </row>
        <row r="133">
          <cell r="A133">
            <v>8</v>
          </cell>
          <cell r="B133" t="str">
            <v>Post/Solid Core structure</v>
          </cell>
          <cell r="C133">
            <v>0</v>
          </cell>
          <cell r="D133">
            <v>0.21</v>
          </cell>
          <cell r="E133">
            <v>0</v>
          </cell>
        </row>
        <row r="134">
          <cell r="A134">
            <v>9</v>
          </cell>
          <cell r="B134" t="str">
            <v>Isolator structure</v>
          </cell>
          <cell r="C134">
            <v>0</v>
          </cell>
          <cell r="D134">
            <v>2.056</v>
          </cell>
          <cell r="E134">
            <v>0</v>
          </cell>
        </row>
        <row r="135">
          <cell r="A135">
            <v>10</v>
          </cell>
          <cell r="B135" t="str">
            <v>PT/CVT structure</v>
          </cell>
          <cell r="C135">
            <v>0</v>
          </cell>
          <cell r="D135">
            <v>0.27</v>
          </cell>
          <cell r="E135">
            <v>0</v>
          </cell>
        </row>
        <row r="137">
          <cell r="B137" t="str">
            <v>SUB TOTAL (F-I)</v>
          </cell>
          <cell r="E137">
            <v>0</v>
          </cell>
        </row>
        <row r="139">
          <cell r="A139" t="str">
            <v>(F-II)</v>
          </cell>
          <cell r="B139" t="str">
            <v>132KV STRUCTURE</v>
          </cell>
        </row>
        <row r="141">
          <cell r="A141">
            <v>1</v>
          </cell>
          <cell r="B141" t="str">
            <v>Gantry Column</v>
          </cell>
          <cell r="C141">
            <v>4</v>
          </cell>
          <cell r="D141">
            <v>1.9770000000000001</v>
          </cell>
          <cell r="E141">
            <v>7.9080000000000004</v>
          </cell>
        </row>
        <row r="142">
          <cell r="A142">
            <v>2</v>
          </cell>
          <cell r="B142" t="str">
            <v xml:space="preserve">Gantry Beam    </v>
          </cell>
          <cell r="C142">
            <v>3</v>
          </cell>
          <cell r="D142">
            <v>1.0649999999999999</v>
          </cell>
          <cell r="E142">
            <v>3.1949999999999998</v>
          </cell>
        </row>
        <row r="143">
          <cell r="A143">
            <v>3</v>
          </cell>
          <cell r="B143" t="str">
            <v xml:space="preserve">Main busbar structure    </v>
          </cell>
          <cell r="C143">
            <v>1</v>
          </cell>
          <cell r="D143">
            <v>1.5429999999999999</v>
          </cell>
          <cell r="E143">
            <v>1.5429999999999999</v>
          </cell>
        </row>
        <row r="144">
          <cell r="A144">
            <v>4</v>
          </cell>
          <cell r="B144" t="str">
            <v>Aux. Busbar Structure</v>
          </cell>
          <cell r="C144">
            <v>0</v>
          </cell>
          <cell r="D144">
            <v>0.90500000000000003</v>
          </cell>
          <cell r="E144">
            <v>0</v>
          </cell>
        </row>
        <row r="145">
          <cell r="A145">
            <v>5</v>
          </cell>
          <cell r="B145" t="str">
            <v>CT structure</v>
          </cell>
          <cell r="C145">
            <v>3</v>
          </cell>
          <cell r="D145">
            <v>0.23499999999999999</v>
          </cell>
          <cell r="E145">
            <v>0.70499999999999996</v>
          </cell>
        </row>
        <row r="146">
          <cell r="A146">
            <v>6</v>
          </cell>
          <cell r="B146" t="str">
            <v>LA structure</v>
          </cell>
          <cell r="C146">
            <v>3</v>
          </cell>
          <cell r="D146">
            <v>0.17100000000000001</v>
          </cell>
          <cell r="E146">
            <v>0.51300000000000001</v>
          </cell>
        </row>
        <row r="147">
          <cell r="A147">
            <v>7</v>
          </cell>
          <cell r="B147" t="str">
            <v>Post /Solid Core structure</v>
          </cell>
          <cell r="C147">
            <v>3</v>
          </cell>
          <cell r="D147">
            <v>0.20300000000000001</v>
          </cell>
          <cell r="E147">
            <v>0.60899999999999999</v>
          </cell>
        </row>
        <row r="148">
          <cell r="A148">
            <v>8</v>
          </cell>
          <cell r="B148" t="str">
            <v>Isolator structure</v>
          </cell>
          <cell r="C148">
            <v>3</v>
          </cell>
          <cell r="D148">
            <v>1.4419999999999999</v>
          </cell>
          <cell r="E148">
            <v>4.3259999999999996</v>
          </cell>
        </row>
        <row r="149">
          <cell r="A149">
            <v>9</v>
          </cell>
          <cell r="B149" t="str">
            <v>Coupling capacitor</v>
          </cell>
          <cell r="C149">
            <v>0</v>
          </cell>
          <cell r="D149">
            <v>0.17499999999999999</v>
          </cell>
          <cell r="E149">
            <v>0</v>
          </cell>
        </row>
        <row r="150">
          <cell r="A150">
            <v>10</v>
          </cell>
          <cell r="B150" t="str">
            <v>PT structure</v>
          </cell>
          <cell r="C150">
            <v>0</v>
          </cell>
          <cell r="D150">
            <v>0.22700000000000001</v>
          </cell>
          <cell r="E150">
            <v>0</v>
          </cell>
        </row>
        <row r="152">
          <cell r="B152" t="str">
            <v>SUB TOTAL (F-II)</v>
          </cell>
          <cell r="E152">
            <v>18.798999999999999</v>
          </cell>
        </row>
        <row r="154">
          <cell r="A154" t="str">
            <v>(F-III)</v>
          </cell>
          <cell r="B154" t="str">
            <v>33KV STRUCTURE</v>
          </cell>
        </row>
        <row r="156">
          <cell r="A156">
            <v>1</v>
          </cell>
          <cell r="B156" t="str">
            <v>Gantry Column</v>
          </cell>
          <cell r="C156">
            <v>2</v>
          </cell>
          <cell r="D156">
            <v>0.502</v>
          </cell>
          <cell r="E156">
            <v>1.004</v>
          </cell>
        </row>
        <row r="157">
          <cell r="A157">
            <v>2</v>
          </cell>
          <cell r="B157" t="str">
            <v>Gantry Beam</v>
          </cell>
          <cell r="C157">
            <v>2</v>
          </cell>
          <cell r="D157">
            <v>0.28999999999999998</v>
          </cell>
          <cell r="E157">
            <v>0.57999999999999996</v>
          </cell>
        </row>
        <row r="158">
          <cell r="A158">
            <v>3</v>
          </cell>
          <cell r="B158" t="str">
            <v>Main Busbar Structure</v>
          </cell>
          <cell r="C158">
            <v>1</v>
          </cell>
          <cell r="D158">
            <v>0.86899999999999999</v>
          </cell>
          <cell r="E158">
            <v>0.86899999999999999</v>
          </cell>
        </row>
        <row r="159">
          <cell r="A159">
            <v>4</v>
          </cell>
          <cell r="B159" t="str">
            <v>Aux.Busbar Structure</v>
          </cell>
          <cell r="C159">
            <v>0</v>
          </cell>
          <cell r="D159">
            <v>0.71199999999999997</v>
          </cell>
          <cell r="E159">
            <v>0</v>
          </cell>
        </row>
        <row r="160">
          <cell r="A160">
            <v>5</v>
          </cell>
          <cell r="B160" t="str">
            <v>CT Structure</v>
          </cell>
          <cell r="C160">
            <v>3</v>
          </cell>
          <cell r="D160">
            <v>0.1</v>
          </cell>
          <cell r="E160">
            <v>0.30000000000000004</v>
          </cell>
        </row>
        <row r="161">
          <cell r="A161">
            <v>6</v>
          </cell>
          <cell r="B161" t="str">
            <v>LA structure</v>
          </cell>
          <cell r="C161">
            <v>3</v>
          </cell>
          <cell r="D161">
            <v>0.1</v>
          </cell>
          <cell r="E161">
            <v>0.30000000000000004</v>
          </cell>
        </row>
        <row r="162">
          <cell r="A162">
            <v>7</v>
          </cell>
          <cell r="B162" t="str">
            <v>Isolator structure</v>
          </cell>
          <cell r="C162">
            <v>2</v>
          </cell>
          <cell r="D162">
            <v>0.35799999999999998</v>
          </cell>
          <cell r="E162">
            <v>0.71599999999999997</v>
          </cell>
        </row>
        <row r="163">
          <cell r="A163">
            <v>8</v>
          </cell>
          <cell r="B163" t="str">
            <v>PT structure</v>
          </cell>
          <cell r="C163">
            <v>0</v>
          </cell>
          <cell r="D163">
            <v>0.1</v>
          </cell>
          <cell r="E163">
            <v>0</v>
          </cell>
        </row>
        <row r="164">
          <cell r="A164">
            <v>9</v>
          </cell>
          <cell r="B164" t="str">
            <v>Post Insulator structure</v>
          </cell>
          <cell r="C164">
            <v>0</v>
          </cell>
          <cell r="D164">
            <v>0.1</v>
          </cell>
          <cell r="E164">
            <v>0</v>
          </cell>
        </row>
        <row r="166">
          <cell r="B166" t="str">
            <v>SUB TOTAL (F-III)</v>
          </cell>
          <cell r="E166">
            <v>3.7690000000000001</v>
          </cell>
        </row>
        <row r="167">
          <cell r="G167" t="str">
            <v>LS</v>
          </cell>
        </row>
        <row r="168">
          <cell r="B168" t="str">
            <v>SUB TOTAL F(I)+F(II)+F(III)</v>
          </cell>
          <cell r="E168">
            <v>22.567999999999998</v>
          </cell>
        </row>
        <row r="170">
          <cell r="B170" t="str">
            <v>TOTAL  COST OF STEEL (F)</v>
          </cell>
          <cell r="C170">
            <v>22.567999999999998</v>
          </cell>
          <cell r="D170">
            <v>0.26096326530612241</v>
          </cell>
          <cell r="E170">
            <v>5.8894189714285696</v>
          </cell>
          <cell r="F170">
            <v>9.0938775510204083E-3</v>
          </cell>
          <cell r="G170">
            <v>0.20523062857142857</v>
          </cell>
          <cell r="H170">
            <v>0.27005714285714283</v>
          </cell>
          <cell r="I170">
            <v>6.0946495999999986</v>
          </cell>
        </row>
        <row r="172">
          <cell r="A172" t="str">
            <v>G</v>
          </cell>
          <cell r="B172" t="str">
            <v>BUSBAR, EARTHING MATERIAL</v>
          </cell>
          <cell r="I172" t="str">
            <v xml:space="preserve"> </v>
          </cell>
        </row>
        <row r="174">
          <cell r="A174">
            <v>1</v>
          </cell>
          <cell r="B174" t="str">
            <v>Zebra conductor  (in Kms)</v>
          </cell>
          <cell r="C174">
            <v>1</v>
          </cell>
          <cell r="D174">
            <v>1.0555000000000001</v>
          </cell>
          <cell r="E174">
            <v>1.0555000000000001</v>
          </cell>
          <cell r="F174">
            <v>5.5100000000000003E-2</v>
          </cell>
          <cell r="G174">
            <v>5.5100000000000003E-2</v>
          </cell>
          <cell r="H174">
            <v>1.1106</v>
          </cell>
          <cell r="I174">
            <v>1.1106</v>
          </cell>
        </row>
        <row r="175">
          <cell r="A175">
            <v>2</v>
          </cell>
          <cell r="B175" t="str">
            <v>M.S.Flat for earthing/earthing rods (in MT)</v>
          </cell>
          <cell r="C175">
            <v>2</v>
          </cell>
          <cell r="D175">
            <v>0.21840000000000001</v>
          </cell>
          <cell r="E175">
            <v>0.43680000000000002</v>
          </cell>
          <cell r="F175">
            <v>8.2000000000000007E-3</v>
          </cell>
          <cell r="G175">
            <v>1.6400000000000001E-2</v>
          </cell>
          <cell r="H175">
            <v>0.22660000000000002</v>
          </cell>
          <cell r="I175">
            <v>0.45320000000000005</v>
          </cell>
        </row>
        <row r="176">
          <cell r="A176">
            <v>3</v>
          </cell>
          <cell r="B176" t="str">
            <v>Clamps &amp; Connectors</v>
          </cell>
          <cell r="C176">
            <v>40</v>
          </cell>
          <cell r="D176">
            <v>6.3E-3</v>
          </cell>
          <cell r="E176">
            <v>0.252</v>
          </cell>
          <cell r="F176">
            <v>1.6000000000000001E-3</v>
          </cell>
          <cell r="G176">
            <v>6.4000000000000001E-2</v>
          </cell>
          <cell r="H176">
            <v>7.9000000000000008E-3</v>
          </cell>
          <cell r="I176">
            <v>0.316</v>
          </cell>
        </row>
        <row r="177">
          <cell r="A177">
            <v>4</v>
          </cell>
          <cell r="B177" t="str">
            <v>Power &amp; Control Cable</v>
          </cell>
          <cell r="C177">
            <v>2.5</v>
          </cell>
          <cell r="D177">
            <v>0.38729999999999998</v>
          </cell>
          <cell r="E177">
            <v>0.96824999999999994</v>
          </cell>
          <cell r="F177">
            <v>1.0800000000000001E-2</v>
          </cell>
          <cell r="G177">
            <v>2.7000000000000003E-2</v>
          </cell>
          <cell r="H177">
            <v>0.39809999999999995</v>
          </cell>
          <cell r="I177">
            <v>0.99524999999999997</v>
          </cell>
        </row>
        <row r="178">
          <cell r="A178">
            <v>5</v>
          </cell>
          <cell r="B178" t="str">
            <v>Screening conductor</v>
          </cell>
          <cell r="C178" t="str">
            <v>LS</v>
          </cell>
          <cell r="D178">
            <v>0.2</v>
          </cell>
          <cell r="E178">
            <v>0.2</v>
          </cell>
          <cell r="G178">
            <v>0</v>
          </cell>
          <cell r="H178" t="str">
            <v>LS</v>
          </cell>
          <cell r="I178">
            <v>0.2</v>
          </cell>
        </row>
        <row r="179">
          <cell r="A179">
            <v>6</v>
          </cell>
          <cell r="B179" t="str">
            <v>Junction Box etc. &amp; Misc.expendtirues</v>
          </cell>
          <cell r="C179" t="str">
            <v>LS</v>
          </cell>
          <cell r="D179">
            <v>0.5</v>
          </cell>
          <cell r="E179">
            <v>0.5</v>
          </cell>
          <cell r="G179">
            <v>0</v>
          </cell>
          <cell r="H179" t="str">
            <v>LS</v>
          </cell>
          <cell r="I179">
            <v>0.5</v>
          </cell>
        </row>
        <row r="180">
          <cell r="A180">
            <v>7</v>
          </cell>
          <cell r="B180" t="str">
            <v>Fire fighting equipments</v>
          </cell>
          <cell r="C180" t="str">
            <v>LS</v>
          </cell>
          <cell r="E180">
            <v>0</v>
          </cell>
          <cell r="F180">
            <v>0</v>
          </cell>
          <cell r="G180">
            <v>0</v>
          </cell>
          <cell r="H180" t="str">
            <v>LS</v>
          </cell>
          <cell r="I180">
            <v>0</v>
          </cell>
        </row>
        <row r="181">
          <cell r="A181">
            <v>8</v>
          </cell>
          <cell r="B181" t="str">
            <v>Aluminium/Red Oxide Paint and Nut,Bolt,Washers &amp; other misc. material</v>
          </cell>
          <cell r="C181" t="str">
            <v>LS</v>
          </cell>
          <cell r="E181">
            <v>0</v>
          </cell>
          <cell r="F181">
            <v>0.1</v>
          </cell>
          <cell r="G181">
            <v>0.1</v>
          </cell>
          <cell r="H181" t="str">
            <v>LS</v>
          </cell>
          <cell r="I181">
            <v>0.1</v>
          </cell>
        </row>
        <row r="183">
          <cell r="B183" t="str">
            <v>SUB TOTAL (G)</v>
          </cell>
          <cell r="E183">
            <v>3.4125500000000004</v>
          </cell>
          <cell r="G183">
            <v>0.26250000000000001</v>
          </cell>
          <cell r="I183">
            <v>3.6750500000000001</v>
          </cell>
        </row>
        <row r="185">
          <cell r="A185" t="str">
            <v>H</v>
          </cell>
          <cell r="B185" t="str">
            <v>AC/DC SUPPLY</v>
          </cell>
          <cell r="I185" t="str">
            <v xml:space="preserve"> </v>
          </cell>
        </row>
        <row r="187">
          <cell r="A187">
            <v>1</v>
          </cell>
          <cell r="B187" t="str">
            <v>Station Transformer,200KVA,33/0.4KV</v>
          </cell>
          <cell r="C187">
            <v>0</v>
          </cell>
          <cell r="D187">
            <v>2.2999999999999998</v>
          </cell>
          <cell r="E187">
            <v>0</v>
          </cell>
          <cell r="F187">
            <v>0.50600000000000001</v>
          </cell>
          <cell r="G187">
            <v>0</v>
          </cell>
          <cell r="H187">
            <v>2.806</v>
          </cell>
          <cell r="I187">
            <v>0</v>
          </cell>
        </row>
        <row r="188">
          <cell r="A188">
            <v>2</v>
          </cell>
          <cell r="B188" t="str">
            <v>110Volt 300Ah battery</v>
          </cell>
          <cell r="C188">
            <v>0</v>
          </cell>
          <cell r="D188">
            <v>0.65</v>
          </cell>
          <cell r="E188">
            <v>0</v>
          </cell>
          <cell r="F188">
            <v>0.14299999999999999</v>
          </cell>
          <cell r="G188">
            <v>0</v>
          </cell>
          <cell r="H188">
            <v>0.79300000000000004</v>
          </cell>
          <cell r="I188">
            <v>0</v>
          </cell>
        </row>
        <row r="189">
          <cell r="A189">
            <v>3</v>
          </cell>
          <cell r="B189" t="str">
            <v>110Volt 300Ah Battery charger</v>
          </cell>
          <cell r="C189">
            <v>0</v>
          </cell>
          <cell r="D189">
            <v>1.2</v>
          </cell>
          <cell r="E189">
            <v>0</v>
          </cell>
          <cell r="F189">
            <v>0.26400000000000001</v>
          </cell>
          <cell r="G189">
            <v>0</v>
          </cell>
          <cell r="H189">
            <v>1.464</v>
          </cell>
          <cell r="I189">
            <v>0</v>
          </cell>
        </row>
        <row r="190">
          <cell r="A190">
            <v>4</v>
          </cell>
          <cell r="B190" t="str">
            <v>48Volt 300Ah Battery</v>
          </cell>
          <cell r="C190">
            <v>0</v>
          </cell>
          <cell r="D190">
            <v>0.65</v>
          </cell>
          <cell r="E190">
            <v>0</v>
          </cell>
          <cell r="F190">
            <v>0.14299999999999999</v>
          </cell>
          <cell r="G190">
            <v>0</v>
          </cell>
          <cell r="H190">
            <v>0.79300000000000004</v>
          </cell>
          <cell r="I190">
            <v>0</v>
          </cell>
        </row>
        <row r="191">
          <cell r="A191">
            <v>5</v>
          </cell>
          <cell r="B191" t="str">
            <v>48Volt 300Ah Battery charger</v>
          </cell>
          <cell r="C191">
            <v>0</v>
          </cell>
          <cell r="D191">
            <v>1.2</v>
          </cell>
          <cell r="E191">
            <v>0</v>
          </cell>
          <cell r="F191">
            <v>0.26400000000000001</v>
          </cell>
          <cell r="G191">
            <v>0</v>
          </cell>
          <cell r="H191">
            <v>1.464</v>
          </cell>
          <cell r="I191">
            <v>0</v>
          </cell>
        </row>
        <row r="192">
          <cell r="A192">
            <v>6</v>
          </cell>
          <cell r="B192" t="str">
            <v>AC/DC Distribution Boxes 415Volt</v>
          </cell>
          <cell r="C192">
            <v>0</v>
          </cell>
          <cell r="E192">
            <v>0</v>
          </cell>
          <cell r="F192">
            <v>1.25</v>
          </cell>
          <cell r="G192">
            <v>0</v>
          </cell>
          <cell r="H192">
            <v>1.25</v>
          </cell>
          <cell r="I192">
            <v>0</v>
          </cell>
        </row>
        <row r="193">
          <cell r="A193">
            <v>7</v>
          </cell>
          <cell r="B193" t="str">
            <v>Arrangement of Lighting in S/s</v>
          </cell>
          <cell r="C193" t="str">
            <v>LS</v>
          </cell>
          <cell r="E193">
            <v>0</v>
          </cell>
          <cell r="F193">
            <v>0</v>
          </cell>
          <cell r="G193">
            <v>0</v>
          </cell>
          <cell r="H193" t="str">
            <v>LS</v>
          </cell>
          <cell r="I193">
            <v>0</v>
          </cell>
        </row>
        <row r="195">
          <cell r="B195" t="str">
            <v>SUB TOTAL (H)</v>
          </cell>
          <cell r="E195">
            <v>0</v>
          </cell>
          <cell r="G195">
            <v>0</v>
          </cell>
          <cell r="I195">
            <v>0</v>
          </cell>
        </row>
        <row r="197">
          <cell r="A197" t="str">
            <v>I</v>
          </cell>
          <cell r="B197" t="str">
            <v>CIVIL WORKS</v>
          </cell>
          <cell r="I197" t="str">
            <v xml:space="preserve"> </v>
          </cell>
        </row>
        <row r="198">
          <cell r="A198" t="str">
            <v xml:space="preserve"> </v>
          </cell>
          <cell r="B198" t="str">
            <v xml:space="preserve">Foundation work of </v>
          </cell>
          <cell r="I198" t="str">
            <v xml:space="preserve"> </v>
          </cell>
        </row>
        <row r="200">
          <cell r="A200">
            <v>1</v>
          </cell>
          <cell r="B200" t="str">
            <v>Gantry Column(AGT)</v>
          </cell>
          <cell r="C200">
            <v>0</v>
          </cell>
          <cell r="E200">
            <v>0</v>
          </cell>
          <cell r="F200">
            <v>0.28000000000000003</v>
          </cell>
          <cell r="G200">
            <v>0</v>
          </cell>
          <cell r="H200">
            <v>0.28000000000000003</v>
          </cell>
          <cell r="I200">
            <v>0</v>
          </cell>
        </row>
        <row r="201">
          <cell r="A201">
            <v>2</v>
          </cell>
          <cell r="B201" t="str">
            <v>Gantry Column(AAGT)</v>
          </cell>
          <cell r="C201">
            <v>0</v>
          </cell>
          <cell r="E201">
            <v>0</v>
          </cell>
          <cell r="F201">
            <v>0.28000000000000003</v>
          </cell>
          <cell r="G201">
            <v>0</v>
          </cell>
          <cell r="H201">
            <v>0.28000000000000003</v>
          </cell>
          <cell r="I201">
            <v>0</v>
          </cell>
        </row>
        <row r="202">
          <cell r="A202">
            <v>3</v>
          </cell>
          <cell r="B202" t="str">
            <v>220KV Main Busbar</v>
          </cell>
          <cell r="C202">
            <v>0</v>
          </cell>
          <cell r="E202">
            <v>0</v>
          </cell>
          <cell r="F202">
            <v>0.191</v>
          </cell>
          <cell r="G202">
            <v>0</v>
          </cell>
          <cell r="H202">
            <v>0.191</v>
          </cell>
          <cell r="I202">
            <v>0</v>
          </cell>
        </row>
        <row r="203">
          <cell r="A203">
            <v>4</v>
          </cell>
          <cell r="B203" t="str">
            <v xml:space="preserve">220KV Aux.Busbar </v>
          </cell>
          <cell r="C203">
            <v>0</v>
          </cell>
          <cell r="E203">
            <v>0</v>
          </cell>
          <cell r="F203">
            <v>0.21</v>
          </cell>
          <cell r="G203">
            <v>0</v>
          </cell>
          <cell r="H203">
            <v>0.21</v>
          </cell>
          <cell r="I203">
            <v>0</v>
          </cell>
        </row>
        <row r="204">
          <cell r="A204">
            <v>5</v>
          </cell>
          <cell r="B204" t="str">
            <v>220KV Isolator</v>
          </cell>
          <cell r="C204">
            <v>0</v>
          </cell>
          <cell r="E204">
            <v>0</v>
          </cell>
          <cell r="F204">
            <v>0.16500000000000001</v>
          </cell>
          <cell r="G204">
            <v>0</v>
          </cell>
          <cell r="H204">
            <v>0.16500000000000001</v>
          </cell>
          <cell r="I204">
            <v>0</v>
          </cell>
        </row>
        <row r="205">
          <cell r="A205">
            <v>6</v>
          </cell>
          <cell r="B205" t="str">
            <v>220KV CB</v>
          </cell>
          <cell r="C205">
            <v>0</v>
          </cell>
          <cell r="E205">
            <v>0</v>
          </cell>
          <cell r="F205">
            <v>0.311</v>
          </cell>
          <cell r="G205">
            <v>0</v>
          </cell>
          <cell r="H205">
            <v>0.311</v>
          </cell>
          <cell r="I205">
            <v>0</v>
          </cell>
        </row>
        <row r="206">
          <cell r="A206">
            <v>7</v>
          </cell>
          <cell r="B206" t="str">
            <v>220KV CT</v>
          </cell>
          <cell r="C206">
            <v>0</v>
          </cell>
          <cell r="E206">
            <v>0</v>
          </cell>
          <cell r="F206">
            <v>0.05</v>
          </cell>
          <cell r="G206">
            <v>0</v>
          </cell>
          <cell r="H206">
            <v>0.05</v>
          </cell>
          <cell r="I206">
            <v>0</v>
          </cell>
        </row>
        <row r="207">
          <cell r="A207">
            <v>8</v>
          </cell>
          <cell r="B207" t="str">
            <v>220KV CVT/PT</v>
          </cell>
          <cell r="C207">
            <v>0</v>
          </cell>
          <cell r="E207">
            <v>0</v>
          </cell>
          <cell r="F207">
            <v>0.05</v>
          </cell>
          <cell r="G207">
            <v>0</v>
          </cell>
          <cell r="H207">
            <v>0.05</v>
          </cell>
          <cell r="I207">
            <v>0</v>
          </cell>
        </row>
        <row r="208">
          <cell r="A208">
            <v>9</v>
          </cell>
          <cell r="B208" t="str">
            <v>220KV LA</v>
          </cell>
          <cell r="C208">
            <v>0</v>
          </cell>
          <cell r="E208">
            <v>0</v>
          </cell>
          <cell r="F208">
            <v>2.5000000000000001E-2</v>
          </cell>
          <cell r="G208">
            <v>0</v>
          </cell>
          <cell r="H208">
            <v>2.5000000000000001E-2</v>
          </cell>
          <cell r="I208">
            <v>0</v>
          </cell>
        </row>
        <row r="209">
          <cell r="A209">
            <v>10</v>
          </cell>
          <cell r="B209" t="str">
            <v>220KV Post/Solid Core Insulators</v>
          </cell>
          <cell r="C209">
            <v>0</v>
          </cell>
          <cell r="E209">
            <v>0</v>
          </cell>
          <cell r="F209">
            <v>0.06</v>
          </cell>
          <cell r="G209">
            <v>0</v>
          </cell>
          <cell r="H209">
            <v>0.06</v>
          </cell>
          <cell r="I209">
            <v>0</v>
          </cell>
        </row>
        <row r="210">
          <cell r="A210">
            <v>11</v>
          </cell>
          <cell r="B210" t="str">
            <v>160MVA transformer</v>
          </cell>
          <cell r="C210">
            <v>0</v>
          </cell>
          <cell r="E210">
            <v>0</v>
          </cell>
          <cell r="F210">
            <v>0.54</v>
          </cell>
          <cell r="G210">
            <v>0</v>
          </cell>
          <cell r="H210">
            <v>0.54</v>
          </cell>
          <cell r="I210">
            <v>0</v>
          </cell>
        </row>
        <row r="211">
          <cell r="A211">
            <v>12</v>
          </cell>
          <cell r="B211" t="str">
            <v>40MVA transformer</v>
          </cell>
          <cell r="C211">
            <v>1</v>
          </cell>
          <cell r="E211">
            <v>0</v>
          </cell>
          <cell r="F211">
            <v>0.53</v>
          </cell>
          <cell r="G211">
            <v>0.53</v>
          </cell>
          <cell r="H211">
            <v>0.53</v>
          </cell>
          <cell r="I211">
            <v>0.53</v>
          </cell>
        </row>
        <row r="212">
          <cell r="A212">
            <v>13</v>
          </cell>
          <cell r="B212" t="str">
            <v>132KV Gantry</v>
          </cell>
          <cell r="C212">
            <v>4</v>
          </cell>
          <cell r="E212">
            <v>0</v>
          </cell>
          <cell r="F212">
            <v>0.3</v>
          </cell>
          <cell r="G212">
            <v>1.2</v>
          </cell>
          <cell r="H212">
            <v>0.3</v>
          </cell>
          <cell r="I212">
            <v>1.2</v>
          </cell>
        </row>
        <row r="213">
          <cell r="A213">
            <v>14</v>
          </cell>
          <cell r="B213" t="str">
            <v xml:space="preserve">132KV main busbar foundation </v>
          </cell>
          <cell r="C213">
            <v>1</v>
          </cell>
          <cell r="E213">
            <v>0</v>
          </cell>
          <cell r="F213">
            <v>0.16500000000000001</v>
          </cell>
          <cell r="G213">
            <v>0.16500000000000001</v>
          </cell>
          <cell r="H213">
            <v>0.16500000000000001</v>
          </cell>
          <cell r="I213">
            <v>0.16500000000000001</v>
          </cell>
        </row>
        <row r="214">
          <cell r="A214">
            <v>15</v>
          </cell>
          <cell r="B214" t="str">
            <v>132KV aux.busbar foundation</v>
          </cell>
          <cell r="C214">
            <v>0</v>
          </cell>
          <cell r="E214">
            <v>0</v>
          </cell>
          <cell r="F214">
            <v>0.121</v>
          </cell>
          <cell r="G214">
            <v>0</v>
          </cell>
          <cell r="H214">
            <v>0.121</v>
          </cell>
          <cell r="I214">
            <v>0</v>
          </cell>
        </row>
        <row r="215">
          <cell r="A215">
            <v>16</v>
          </cell>
          <cell r="B215" t="str">
            <v>132KV Isolator</v>
          </cell>
          <cell r="C215">
            <v>3</v>
          </cell>
          <cell r="E215">
            <v>0</v>
          </cell>
          <cell r="F215">
            <v>6.7000000000000004E-2</v>
          </cell>
          <cell r="G215">
            <v>0.20100000000000001</v>
          </cell>
          <cell r="H215">
            <v>6.7000000000000004E-2</v>
          </cell>
          <cell r="I215">
            <v>0.20100000000000001</v>
          </cell>
        </row>
        <row r="216">
          <cell r="A216">
            <v>17</v>
          </cell>
          <cell r="B216" t="str">
            <v>132kv Solid Core Insulator</v>
          </cell>
          <cell r="C216">
            <v>3</v>
          </cell>
          <cell r="E216">
            <v>0</v>
          </cell>
          <cell r="F216">
            <v>1.0999999999999999E-2</v>
          </cell>
          <cell r="G216">
            <v>3.3000000000000002E-2</v>
          </cell>
          <cell r="H216">
            <v>1.0999999999999999E-2</v>
          </cell>
          <cell r="I216">
            <v>3.3000000000000002E-2</v>
          </cell>
        </row>
        <row r="217">
          <cell r="A217">
            <v>18</v>
          </cell>
          <cell r="B217" t="str">
            <v>132KV CB</v>
          </cell>
          <cell r="C217">
            <v>1</v>
          </cell>
          <cell r="E217">
            <v>0</v>
          </cell>
          <cell r="F217">
            <v>0.30499999999999999</v>
          </cell>
          <cell r="G217">
            <v>0.30499999999999999</v>
          </cell>
          <cell r="H217">
            <v>0.30499999999999999</v>
          </cell>
          <cell r="I217">
            <v>0.30499999999999999</v>
          </cell>
        </row>
        <row r="218">
          <cell r="A218">
            <v>19</v>
          </cell>
          <cell r="B218" t="str">
            <v>132KV CT</v>
          </cell>
          <cell r="C218">
            <v>3</v>
          </cell>
          <cell r="E218">
            <v>0</v>
          </cell>
          <cell r="F218">
            <v>1.0999999999999999E-2</v>
          </cell>
          <cell r="G218">
            <v>3.3000000000000002E-2</v>
          </cell>
          <cell r="H218">
            <v>1.0999999999999999E-2</v>
          </cell>
          <cell r="I218">
            <v>3.3000000000000002E-2</v>
          </cell>
        </row>
        <row r="219">
          <cell r="A219">
            <v>20</v>
          </cell>
          <cell r="B219" t="str">
            <v>132KV LA</v>
          </cell>
          <cell r="C219">
            <v>3</v>
          </cell>
          <cell r="E219">
            <v>0</v>
          </cell>
          <cell r="F219">
            <v>2.1000000000000001E-2</v>
          </cell>
          <cell r="G219">
            <v>6.3E-2</v>
          </cell>
          <cell r="H219">
            <v>2.1000000000000001E-2</v>
          </cell>
          <cell r="I219">
            <v>6.3E-2</v>
          </cell>
        </row>
        <row r="220">
          <cell r="A220">
            <v>21</v>
          </cell>
          <cell r="B220" t="str">
            <v>132KV PT</v>
          </cell>
          <cell r="C220">
            <v>0</v>
          </cell>
          <cell r="E220">
            <v>0</v>
          </cell>
          <cell r="F220">
            <v>0.03</v>
          </cell>
          <cell r="G220">
            <v>0</v>
          </cell>
          <cell r="H220">
            <v>0.03</v>
          </cell>
          <cell r="I220">
            <v>0</v>
          </cell>
        </row>
        <row r="221">
          <cell r="A221">
            <v>22</v>
          </cell>
          <cell r="B221" t="str">
            <v>132KV CC</v>
          </cell>
          <cell r="C221">
            <v>0</v>
          </cell>
          <cell r="E221">
            <v>0</v>
          </cell>
          <cell r="F221">
            <v>2.1000000000000001E-2</v>
          </cell>
          <cell r="G221">
            <v>0</v>
          </cell>
          <cell r="H221">
            <v>2.1000000000000001E-2</v>
          </cell>
          <cell r="I221">
            <v>0</v>
          </cell>
        </row>
        <row r="222">
          <cell r="A222">
            <v>23</v>
          </cell>
          <cell r="B222" t="str">
            <v xml:space="preserve">33KV Gantry </v>
          </cell>
          <cell r="C222">
            <v>2</v>
          </cell>
          <cell r="E222">
            <v>0</v>
          </cell>
          <cell r="F222">
            <v>0.12</v>
          </cell>
          <cell r="G222">
            <v>0.24</v>
          </cell>
          <cell r="H222">
            <v>0.12</v>
          </cell>
          <cell r="I222">
            <v>0.24</v>
          </cell>
        </row>
        <row r="223">
          <cell r="A223">
            <v>24</v>
          </cell>
          <cell r="B223" t="str">
            <v>33KV main/aux. Busbar</v>
          </cell>
          <cell r="C223">
            <v>1</v>
          </cell>
          <cell r="E223">
            <v>0</v>
          </cell>
          <cell r="F223">
            <v>0.34</v>
          </cell>
          <cell r="G223">
            <v>0.34</v>
          </cell>
          <cell r="H223">
            <v>0.34</v>
          </cell>
          <cell r="I223">
            <v>0.34</v>
          </cell>
        </row>
        <row r="224">
          <cell r="A224">
            <v>25</v>
          </cell>
          <cell r="B224" t="str">
            <v>33KV CB</v>
          </cell>
          <cell r="C224">
            <v>1</v>
          </cell>
          <cell r="E224">
            <v>0</v>
          </cell>
          <cell r="F224">
            <v>5.5E-2</v>
          </cell>
          <cell r="G224">
            <v>5.5E-2</v>
          </cell>
          <cell r="H224">
            <v>5.5E-2</v>
          </cell>
          <cell r="I224">
            <v>5.5E-2</v>
          </cell>
        </row>
        <row r="225">
          <cell r="A225">
            <v>26</v>
          </cell>
          <cell r="B225" t="str">
            <v>33KV CT/PT/LA/PI</v>
          </cell>
          <cell r="C225">
            <v>6</v>
          </cell>
          <cell r="E225">
            <v>0</v>
          </cell>
          <cell r="F225">
            <v>1.4999999999999999E-2</v>
          </cell>
          <cell r="G225">
            <v>0.09</v>
          </cell>
          <cell r="H225">
            <v>1.4999999999999999E-2</v>
          </cell>
          <cell r="I225">
            <v>0.09</v>
          </cell>
        </row>
        <row r="226">
          <cell r="A226">
            <v>27</v>
          </cell>
          <cell r="B226" t="str">
            <v>33KV Isolator</v>
          </cell>
          <cell r="C226">
            <v>2</v>
          </cell>
          <cell r="E226">
            <v>0</v>
          </cell>
          <cell r="F226">
            <v>5.0999999999999997E-2</v>
          </cell>
          <cell r="G226">
            <v>0.10199999999999999</v>
          </cell>
          <cell r="H226">
            <v>5.0999999999999997E-2</v>
          </cell>
          <cell r="I226">
            <v>0.10199999999999999</v>
          </cell>
        </row>
        <row r="227">
          <cell r="A227">
            <v>28</v>
          </cell>
          <cell r="B227" t="str">
            <v>Control room type-V</v>
          </cell>
          <cell r="C227">
            <v>0</v>
          </cell>
          <cell r="E227">
            <v>0</v>
          </cell>
          <cell r="F227">
            <v>15</v>
          </cell>
          <cell r="G227">
            <v>0</v>
          </cell>
          <cell r="H227">
            <v>15</v>
          </cell>
          <cell r="I227">
            <v>0</v>
          </cell>
        </row>
        <row r="228">
          <cell r="A228">
            <v>29</v>
          </cell>
          <cell r="B228" t="str">
            <v>Yard levelling,metalling &amp; misc. civil work</v>
          </cell>
          <cell r="C228" t="str">
            <v>LS</v>
          </cell>
          <cell r="E228">
            <v>0</v>
          </cell>
          <cell r="F228">
            <v>0.5</v>
          </cell>
          <cell r="G228">
            <v>0.5</v>
          </cell>
          <cell r="H228" t="str">
            <v>LS</v>
          </cell>
          <cell r="I228">
            <v>0.5</v>
          </cell>
        </row>
        <row r="229">
          <cell r="A229">
            <v>30</v>
          </cell>
          <cell r="B229" t="str">
            <v>Water supply arrangement including overhead tank etc.</v>
          </cell>
          <cell r="C229" t="str">
            <v>LS</v>
          </cell>
          <cell r="E229">
            <v>0</v>
          </cell>
          <cell r="F229">
            <v>0</v>
          </cell>
          <cell r="G229">
            <v>0</v>
          </cell>
          <cell r="H229" t="str">
            <v>LS</v>
          </cell>
          <cell r="I229">
            <v>0</v>
          </cell>
        </row>
        <row r="230">
          <cell r="A230">
            <v>31</v>
          </cell>
          <cell r="B230" t="str">
            <v>Earth pits</v>
          </cell>
          <cell r="C230" t="str">
            <v>LS</v>
          </cell>
          <cell r="E230">
            <v>0</v>
          </cell>
          <cell r="F230">
            <v>0.2</v>
          </cell>
          <cell r="G230">
            <v>0.2</v>
          </cell>
          <cell r="H230" t="str">
            <v>LS</v>
          </cell>
          <cell r="I230">
            <v>0.2</v>
          </cell>
        </row>
        <row r="231">
          <cell r="A231">
            <v>32</v>
          </cell>
          <cell r="B231" t="str">
            <v>Four bay constn.shed</v>
          </cell>
          <cell r="C231">
            <v>0</v>
          </cell>
          <cell r="E231">
            <v>0</v>
          </cell>
          <cell r="F231">
            <v>4.37</v>
          </cell>
          <cell r="G231">
            <v>0</v>
          </cell>
          <cell r="H231">
            <v>4.37</v>
          </cell>
          <cell r="I231">
            <v>0</v>
          </cell>
        </row>
        <row r="232">
          <cell r="A232">
            <v>33</v>
          </cell>
          <cell r="B232" t="str">
            <v>Cable Trenches</v>
          </cell>
          <cell r="C232" t="str">
            <v>LS</v>
          </cell>
          <cell r="E232">
            <v>0</v>
          </cell>
          <cell r="F232">
            <v>1.5</v>
          </cell>
          <cell r="G232">
            <v>1.5</v>
          </cell>
          <cell r="H232" t="str">
            <v>LS</v>
          </cell>
          <cell r="I232">
            <v>1.5</v>
          </cell>
        </row>
        <row r="233">
          <cell r="A233">
            <v>34</v>
          </cell>
          <cell r="B233" t="str">
            <v>Internal Colony Road</v>
          </cell>
          <cell r="C233" t="str">
            <v>LS</v>
          </cell>
          <cell r="E233">
            <v>0</v>
          </cell>
          <cell r="F233">
            <v>0</v>
          </cell>
          <cell r="G233">
            <v>0</v>
          </cell>
          <cell r="H233" t="str">
            <v>LS</v>
          </cell>
          <cell r="I233">
            <v>0</v>
          </cell>
        </row>
        <row r="234">
          <cell r="A234">
            <v>35</v>
          </cell>
          <cell r="B234" t="str">
            <v>Yard &amp; area fencing</v>
          </cell>
          <cell r="C234" t="str">
            <v>LS</v>
          </cell>
          <cell r="E234">
            <v>0</v>
          </cell>
          <cell r="F234">
            <v>0</v>
          </cell>
          <cell r="G234">
            <v>0</v>
          </cell>
          <cell r="H234" t="str">
            <v>LS</v>
          </cell>
          <cell r="I234">
            <v>0</v>
          </cell>
        </row>
        <row r="235">
          <cell r="A235">
            <v>36</v>
          </cell>
          <cell r="B235" t="str">
            <v>Staff quarter</v>
          </cell>
          <cell r="C235" t="str">
            <v>LS</v>
          </cell>
          <cell r="E235">
            <v>0</v>
          </cell>
          <cell r="F235">
            <v>0</v>
          </cell>
          <cell r="G235">
            <v>0</v>
          </cell>
          <cell r="H235" t="str">
            <v>LS</v>
          </cell>
          <cell r="I235">
            <v>0</v>
          </cell>
        </row>
        <row r="236">
          <cell r="A236">
            <v>37</v>
          </cell>
          <cell r="B236" t="str">
            <v>Rail Track</v>
          </cell>
          <cell r="C236" t="str">
            <v>LS</v>
          </cell>
          <cell r="E236">
            <v>0</v>
          </cell>
          <cell r="F236">
            <v>1</v>
          </cell>
          <cell r="G236">
            <v>1</v>
          </cell>
          <cell r="H236" t="str">
            <v>LS</v>
          </cell>
          <cell r="I236">
            <v>1</v>
          </cell>
        </row>
        <row r="237">
          <cell r="A237">
            <v>38</v>
          </cell>
          <cell r="B237" t="str">
            <v>Station transformer foundation</v>
          </cell>
          <cell r="C237">
            <v>0</v>
          </cell>
          <cell r="E237">
            <v>0</v>
          </cell>
          <cell r="F237">
            <v>0.30099999999999999</v>
          </cell>
          <cell r="G237">
            <v>0</v>
          </cell>
          <cell r="H237">
            <v>0.30099999999999999</v>
          </cell>
          <cell r="I237">
            <v>0</v>
          </cell>
        </row>
        <row r="238">
          <cell r="A238">
            <v>39</v>
          </cell>
          <cell r="B238" t="str">
            <v>Flag stone flooring &amp; Misc. civil works</v>
          </cell>
          <cell r="C238" t="str">
            <v>LS</v>
          </cell>
          <cell r="E238">
            <v>0</v>
          </cell>
          <cell r="F238">
            <v>0.5</v>
          </cell>
          <cell r="G238">
            <v>0.5</v>
          </cell>
          <cell r="H238" t="str">
            <v>LS</v>
          </cell>
          <cell r="I238">
            <v>0.5</v>
          </cell>
        </row>
        <row r="240">
          <cell r="A240" t="str">
            <v xml:space="preserve"> </v>
          </cell>
          <cell r="B240" t="str">
            <v>SUB TOTAL (I)</v>
          </cell>
          <cell r="E240">
            <v>0</v>
          </cell>
          <cell r="G240">
            <v>7.0570000000000004</v>
          </cell>
          <cell r="I240">
            <v>7.0570000000000004</v>
          </cell>
        </row>
        <row r="242">
          <cell r="A242" t="str">
            <v>J</v>
          </cell>
          <cell r="B242" t="str">
            <v>ERECTION,TESTING &amp; COMMISSIONING ETC.</v>
          </cell>
        </row>
        <row r="244">
          <cell r="A244">
            <v>1</v>
          </cell>
          <cell r="B244" t="str">
            <v>160MVA Transformer</v>
          </cell>
          <cell r="C244">
            <v>0</v>
          </cell>
          <cell r="E244">
            <v>0</v>
          </cell>
          <cell r="F244">
            <v>1.24</v>
          </cell>
          <cell r="G244">
            <v>0</v>
          </cell>
          <cell r="H244">
            <v>1.24</v>
          </cell>
          <cell r="I244">
            <v>0</v>
          </cell>
        </row>
        <row r="245">
          <cell r="A245">
            <v>2</v>
          </cell>
          <cell r="B245" t="str">
            <v>40MVA transformer</v>
          </cell>
          <cell r="C245">
            <v>1</v>
          </cell>
          <cell r="E245">
            <v>0</v>
          </cell>
          <cell r="F245">
            <v>0.97</v>
          </cell>
          <cell r="G245">
            <v>0.97</v>
          </cell>
          <cell r="H245">
            <v>0.97</v>
          </cell>
          <cell r="I245">
            <v>0.97</v>
          </cell>
        </row>
        <row r="246">
          <cell r="A246">
            <v>3</v>
          </cell>
          <cell r="B246" t="str">
            <v>220KV CB</v>
          </cell>
          <cell r="C246">
            <v>0</v>
          </cell>
          <cell r="E246">
            <v>0</v>
          </cell>
          <cell r="F246">
            <v>0.2</v>
          </cell>
          <cell r="G246">
            <v>0</v>
          </cell>
          <cell r="H246">
            <v>0.2</v>
          </cell>
          <cell r="I246">
            <v>0</v>
          </cell>
        </row>
        <row r="247">
          <cell r="A247">
            <v>4</v>
          </cell>
          <cell r="B247" t="str">
            <v>220KV CT</v>
          </cell>
          <cell r="C247">
            <v>0</v>
          </cell>
          <cell r="E247">
            <v>0</v>
          </cell>
          <cell r="F247">
            <v>4.1000000000000002E-2</v>
          </cell>
          <cell r="G247">
            <v>0</v>
          </cell>
          <cell r="H247">
            <v>4.1000000000000002E-2</v>
          </cell>
          <cell r="I247">
            <v>0</v>
          </cell>
        </row>
        <row r="248">
          <cell r="A248">
            <v>5</v>
          </cell>
          <cell r="B248" t="str">
            <v>220KV Isolator</v>
          </cell>
          <cell r="C248">
            <v>0</v>
          </cell>
          <cell r="E248">
            <v>0</v>
          </cell>
          <cell r="F248">
            <v>0.09</v>
          </cell>
          <cell r="G248">
            <v>0</v>
          </cell>
          <cell r="H248">
            <v>0.09</v>
          </cell>
          <cell r="I248">
            <v>0</v>
          </cell>
        </row>
        <row r="249">
          <cell r="A249">
            <v>6</v>
          </cell>
          <cell r="B249" t="str">
            <v>220KV LA</v>
          </cell>
          <cell r="C249">
            <v>0</v>
          </cell>
          <cell r="E249">
            <v>0</v>
          </cell>
          <cell r="F249">
            <v>2.5000000000000001E-2</v>
          </cell>
          <cell r="G249">
            <v>0</v>
          </cell>
          <cell r="H249">
            <v>2.5000000000000001E-2</v>
          </cell>
          <cell r="I249">
            <v>0</v>
          </cell>
        </row>
        <row r="250">
          <cell r="A250">
            <v>7</v>
          </cell>
          <cell r="B250" t="str">
            <v>220KV PT/CVT</v>
          </cell>
          <cell r="C250">
            <v>0</v>
          </cell>
          <cell r="E250">
            <v>0</v>
          </cell>
          <cell r="F250">
            <v>0.04</v>
          </cell>
          <cell r="G250">
            <v>0</v>
          </cell>
          <cell r="H250">
            <v>0.04</v>
          </cell>
          <cell r="I250">
            <v>0</v>
          </cell>
        </row>
        <row r="251">
          <cell r="A251">
            <v>8</v>
          </cell>
          <cell r="B251" t="str">
            <v>220KV C&amp;R Panel</v>
          </cell>
          <cell r="C251">
            <v>0</v>
          </cell>
          <cell r="E251">
            <v>0</v>
          </cell>
          <cell r="F251">
            <v>0.18</v>
          </cell>
          <cell r="G251">
            <v>0</v>
          </cell>
          <cell r="H251">
            <v>0.18</v>
          </cell>
          <cell r="I251">
            <v>0</v>
          </cell>
        </row>
        <row r="252">
          <cell r="A252">
            <v>9</v>
          </cell>
          <cell r="B252" t="str">
            <v>220/132/33KV Gantries,Busbar equip.structure erection(in MT)</v>
          </cell>
          <cell r="C252">
            <v>22.567999999999998</v>
          </cell>
          <cell r="E252">
            <v>0</v>
          </cell>
          <cell r="F252">
            <v>2.5000000000000001E-2</v>
          </cell>
          <cell r="G252">
            <v>0.56419999999999992</v>
          </cell>
          <cell r="H252">
            <v>2.5000000000000001E-2</v>
          </cell>
          <cell r="I252">
            <v>0.56419999999999992</v>
          </cell>
        </row>
        <row r="253">
          <cell r="A253">
            <v>10</v>
          </cell>
          <cell r="B253" t="str">
            <v>PLCC equipments</v>
          </cell>
          <cell r="C253" t="str">
            <v>LS</v>
          </cell>
          <cell r="E253">
            <v>0</v>
          </cell>
          <cell r="F253">
            <v>0</v>
          </cell>
          <cell r="G253">
            <v>0</v>
          </cell>
          <cell r="H253" t="str">
            <v>LS</v>
          </cell>
          <cell r="I253">
            <v>0</v>
          </cell>
        </row>
        <row r="254">
          <cell r="A254">
            <v>11</v>
          </cell>
          <cell r="B254" t="str">
            <v>220KV PI/Solid Core Insulators</v>
          </cell>
          <cell r="C254">
            <v>0</v>
          </cell>
          <cell r="E254">
            <v>0</v>
          </cell>
          <cell r="F254">
            <v>7.0000000000000001E-3</v>
          </cell>
          <cell r="G254">
            <v>0</v>
          </cell>
          <cell r="H254">
            <v>7.0000000000000001E-3</v>
          </cell>
          <cell r="I254">
            <v>0</v>
          </cell>
        </row>
        <row r="255">
          <cell r="A255">
            <v>12</v>
          </cell>
          <cell r="B255" t="str">
            <v>220KV wave trap</v>
          </cell>
          <cell r="C255">
            <v>0</v>
          </cell>
          <cell r="E255">
            <v>0</v>
          </cell>
          <cell r="F255">
            <v>0.04</v>
          </cell>
          <cell r="G255">
            <v>0</v>
          </cell>
          <cell r="H255">
            <v>0.04</v>
          </cell>
          <cell r="I255">
            <v>0</v>
          </cell>
        </row>
        <row r="256">
          <cell r="A256">
            <v>13</v>
          </cell>
          <cell r="B256" t="str">
            <v>132KV CC</v>
          </cell>
          <cell r="C256">
            <v>0</v>
          </cell>
          <cell r="E256">
            <v>0</v>
          </cell>
          <cell r="F256">
            <v>3.4000000000000002E-2</v>
          </cell>
          <cell r="G256">
            <v>0</v>
          </cell>
          <cell r="H256">
            <v>3.4000000000000002E-2</v>
          </cell>
          <cell r="I256">
            <v>0</v>
          </cell>
        </row>
        <row r="257">
          <cell r="A257">
            <v>14</v>
          </cell>
          <cell r="B257" t="str">
            <v>132KV CB</v>
          </cell>
          <cell r="C257">
            <v>1</v>
          </cell>
          <cell r="E257">
            <v>0</v>
          </cell>
          <cell r="F257">
            <v>0.16</v>
          </cell>
          <cell r="G257">
            <v>0.16</v>
          </cell>
          <cell r="H257">
            <v>0.16</v>
          </cell>
          <cell r="I257">
            <v>0.16</v>
          </cell>
        </row>
        <row r="258">
          <cell r="A258">
            <v>15</v>
          </cell>
          <cell r="B258" t="str">
            <v>132KV CT</v>
          </cell>
          <cell r="C258">
            <v>3</v>
          </cell>
          <cell r="E258">
            <v>0</v>
          </cell>
          <cell r="F258">
            <v>3.9E-2</v>
          </cell>
          <cell r="G258">
            <v>0.11699999999999999</v>
          </cell>
          <cell r="H258">
            <v>3.9E-2</v>
          </cell>
          <cell r="I258">
            <v>0.11699999999999999</v>
          </cell>
        </row>
        <row r="259">
          <cell r="A259">
            <v>16</v>
          </cell>
          <cell r="B259" t="str">
            <v>132KV Isolators</v>
          </cell>
          <cell r="C259">
            <v>3</v>
          </cell>
          <cell r="E259">
            <v>0</v>
          </cell>
          <cell r="F259">
            <v>7.0000000000000007E-2</v>
          </cell>
          <cell r="G259">
            <v>0.21000000000000002</v>
          </cell>
          <cell r="H259">
            <v>7.0000000000000007E-2</v>
          </cell>
          <cell r="I259">
            <v>0.21000000000000002</v>
          </cell>
        </row>
        <row r="260">
          <cell r="A260">
            <v>17</v>
          </cell>
          <cell r="B260" t="str">
            <v>132KV LA</v>
          </cell>
          <cell r="C260">
            <v>3</v>
          </cell>
          <cell r="E260">
            <v>0</v>
          </cell>
          <cell r="F260">
            <v>1.7000000000000001E-2</v>
          </cell>
          <cell r="G260">
            <v>5.1000000000000004E-2</v>
          </cell>
          <cell r="H260">
            <v>1.7000000000000001E-2</v>
          </cell>
          <cell r="I260">
            <v>5.1000000000000004E-2</v>
          </cell>
        </row>
        <row r="261">
          <cell r="A261">
            <v>18</v>
          </cell>
          <cell r="B261" t="str">
            <v>132KV C&amp;R Panel</v>
          </cell>
          <cell r="C261">
            <v>1</v>
          </cell>
          <cell r="E261">
            <v>0</v>
          </cell>
          <cell r="F261">
            <v>0.14000000000000001</v>
          </cell>
          <cell r="G261">
            <v>0.14000000000000001</v>
          </cell>
          <cell r="H261">
            <v>0.14000000000000001</v>
          </cell>
          <cell r="I261">
            <v>0.14000000000000001</v>
          </cell>
        </row>
        <row r="262">
          <cell r="A262">
            <v>19</v>
          </cell>
          <cell r="B262" t="str">
            <v>132KV PI/Solid Core Insulator</v>
          </cell>
          <cell r="C262">
            <v>6</v>
          </cell>
          <cell r="E262">
            <v>0</v>
          </cell>
          <cell r="F262">
            <v>5.0000000000000001E-3</v>
          </cell>
          <cell r="G262">
            <v>0.03</v>
          </cell>
          <cell r="H262">
            <v>5.0000000000000001E-3</v>
          </cell>
          <cell r="I262">
            <v>0.03</v>
          </cell>
        </row>
        <row r="263">
          <cell r="A263">
            <v>20</v>
          </cell>
          <cell r="B263" t="str">
            <v>132KV PT</v>
          </cell>
          <cell r="C263">
            <v>0</v>
          </cell>
          <cell r="E263">
            <v>0</v>
          </cell>
          <cell r="F263">
            <v>3.4000000000000002E-2</v>
          </cell>
          <cell r="G263">
            <v>0</v>
          </cell>
          <cell r="H263">
            <v>3.4000000000000002E-2</v>
          </cell>
          <cell r="I263">
            <v>0</v>
          </cell>
        </row>
        <row r="264">
          <cell r="A264">
            <v>21</v>
          </cell>
          <cell r="B264" t="str">
            <v>33KV CB</v>
          </cell>
          <cell r="C264">
            <v>1</v>
          </cell>
          <cell r="E264">
            <v>0</v>
          </cell>
          <cell r="F264">
            <v>8.2000000000000003E-2</v>
          </cell>
          <cell r="G264">
            <v>8.2000000000000003E-2</v>
          </cell>
          <cell r="H264">
            <v>8.2000000000000003E-2</v>
          </cell>
          <cell r="I264">
            <v>8.2000000000000003E-2</v>
          </cell>
        </row>
        <row r="265">
          <cell r="A265">
            <v>22</v>
          </cell>
          <cell r="B265" t="str">
            <v>33KV CT</v>
          </cell>
          <cell r="C265">
            <v>3</v>
          </cell>
          <cell r="E265">
            <v>0</v>
          </cell>
          <cell r="F265">
            <v>0.03</v>
          </cell>
          <cell r="G265">
            <v>0.09</v>
          </cell>
          <cell r="H265">
            <v>0.03</v>
          </cell>
          <cell r="I265">
            <v>0.09</v>
          </cell>
        </row>
        <row r="266">
          <cell r="A266">
            <v>23</v>
          </cell>
          <cell r="B266" t="str">
            <v>33KV PT</v>
          </cell>
          <cell r="C266">
            <v>0</v>
          </cell>
          <cell r="E266">
            <v>0</v>
          </cell>
          <cell r="F266">
            <v>0.03</v>
          </cell>
          <cell r="G266">
            <v>0</v>
          </cell>
          <cell r="H266">
            <v>0.03</v>
          </cell>
          <cell r="I266">
            <v>0</v>
          </cell>
        </row>
        <row r="267">
          <cell r="A267">
            <v>24</v>
          </cell>
          <cell r="B267" t="str">
            <v>33KV Isolator</v>
          </cell>
          <cell r="C267">
            <v>2</v>
          </cell>
          <cell r="E267">
            <v>0</v>
          </cell>
          <cell r="F267">
            <v>4.7E-2</v>
          </cell>
          <cell r="G267">
            <v>9.4E-2</v>
          </cell>
          <cell r="H267">
            <v>4.7E-2</v>
          </cell>
          <cell r="I267">
            <v>9.4E-2</v>
          </cell>
        </row>
        <row r="268">
          <cell r="A268">
            <v>25</v>
          </cell>
          <cell r="B268" t="str">
            <v>33KV LA</v>
          </cell>
          <cell r="C268">
            <v>3</v>
          </cell>
          <cell r="E268">
            <v>0</v>
          </cell>
          <cell r="F268">
            <v>1.0999999999999999E-2</v>
          </cell>
          <cell r="G268">
            <v>3.3000000000000002E-2</v>
          </cell>
          <cell r="H268">
            <v>1.0999999999999999E-2</v>
          </cell>
          <cell r="I268">
            <v>3.3000000000000002E-2</v>
          </cell>
        </row>
        <row r="269">
          <cell r="A269">
            <v>26</v>
          </cell>
          <cell r="B269" t="str">
            <v>33KV C&amp;R Panel</v>
          </cell>
          <cell r="C269">
            <v>1</v>
          </cell>
          <cell r="E269">
            <v>0</v>
          </cell>
          <cell r="F269">
            <v>0.13</v>
          </cell>
          <cell r="G269">
            <v>0.13</v>
          </cell>
          <cell r="H269">
            <v>0.13</v>
          </cell>
          <cell r="I269">
            <v>0.13</v>
          </cell>
        </row>
        <row r="270">
          <cell r="A270">
            <v>27</v>
          </cell>
          <cell r="B270" t="str">
            <v>33KV PI/Solid Core Insulators</v>
          </cell>
          <cell r="C270">
            <v>0</v>
          </cell>
          <cell r="E270">
            <v>0</v>
          </cell>
          <cell r="F270">
            <v>3.0000000000000001E-3</v>
          </cell>
          <cell r="G270">
            <v>0</v>
          </cell>
          <cell r="H270">
            <v>3.0000000000000001E-3</v>
          </cell>
          <cell r="I270">
            <v>0</v>
          </cell>
        </row>
        <row r="271">
          <cell r="A271">
            <v>28</v>
          </cell>
          <cell r="B271" t="str">
            <v>Station Transformer,</v>
          </cell>
          <cell r="C271">
            <v>0</v>
          </cell>
          <cell r="E271">
            <v>0</v>
          </cell>
          <cell r="F271">
            <v>7.0000000000000007E-2</v>
          </cell>
          <cell r="G271">
            <v>0</v>
          </cell>
          <cell r="H271">
            <v>7.0000000000000007E-2</v>
          </cell>
          <cell r="I271">
            <v>0</v>
          </cell>
        </row>
        <row r="272">
          <cell r="A272">
            <v>29</v>
          </cell>
          <cell r="B272" t="str">
            <v>Cable laying &amp; associated works</v>
          </cell>
          <cell r="C272" t="str">
            <v>LS</v>
          </cell>
          <cell r="E272">
            <v>0</v>
          </cell>
          <cell r="F272">
            <v>0.2</v>
          </cell>
          <cell r="G272">
            <v>0.2</v>
          </cell>
          <cell r="H272" t="str">
            <v>LS</v>
          </cell>
          <cell r="I272">
            <v>0.2</v>
          </cell>
        </row>
        <row r="273">
          <cell r="A273">
            <v>30</v>
          </cell>
          <cell r="B273" t="str">
            <v>Earthing works</v>
          </cell>
          <cell r="C273" t="str">
            <v>LS</v>
          </cell>
          <cell r="E273">
            <v>0</v>
          </cell>
          <cell r="F273">
            <v>0.2</v>
          </cell>
          <cell r="G273">
            <v>0.2</v>
          </cell>
          <cell r="H273" t="str">
            <v>LS</v>
          </cell>
          <cell r="I273">
            <v>0.2</v>
          </cell>
        </row>
        <row r="274">
          <cell r="A274">
            <v>31</v>
          </cell>
          <cell r="B274" t="str">
            <v>AC/DC Board</v>
          </cell>
          <cell r="C274">
            <v>0</v>
          </cell>
          <cell r="E274">
            <v>0</v>
          </cell>
          <cell r="F274">
            <v>0.13100000000000001</v>
          </cell>
          <cell r="G274">
            <v>0</v>
          </cell>
          <cell r="H274">
            <v>0.13100000000000001</v>
          </cell>
          <cell r="I274">
            <v>0</v>
          </cell>
        </row>
        <row r="275">
          <cell r="A275">
            <v>32</v>
          </cell>
          <cell r="B275" t="str">
            <v>Fitting of lighting fixtures</v>
          </cell>
          <cell r="C275" t="str">
            <v>LS</v>
          </cell>
          <cell r="E275">
            <v>0</v>
          </cell>
          <cell r="F275">
            <v>0.1</v>
          </cell>
          <cell r="G275">
            <v>0.1</v>
          </cell>
          <cell r="H275" t="str">
            <v>LS</v>
          </cell>
          <cell r="I275">
            <v>0.1</v>
          </cell>
        </row>
        <row r="276">
          <cell r="A276">
            <v>33</v>
          </cell>
          <cell r="B276" t="str">
            <v>110V 300Ah battery</v>
          </cell>
          <cell r="C276">
            <v>0</v>
          </cell>
          <cell r="E276">
            <v>0</v>
          </cell>
          <cell r="F276">
            <v>0.14000000000000001</v>
          </cell>
          <cell r="G276">
            <v>0</v>
          </cell>
          <cell r="H276">
            <v>0.14000000000000001</v>
          </cell>
          <cell r="I276">
            <v>0</v>
          </cell>
        </row>
        <row r="277">
          <cell r="A277">
            <v>34</v>
          </cell>
          <cell r="B277" t="str">
            <v>110V 300Ah battery charger</v>
          </cell>
          <cell r="C277">
            <v>0</v>
          </cell>
          <cell r="E277">
            <v>0</v>
          </cell>
          <cell r="F277">
            <v>9.5000000000000001E-2</v>
          </cell>
          <cell r="G277">
            <v>0</v>
          </cell>
          <cell r="H277">
            <v>9.5000000000000001E-2</v>
          </cell>
          <cell r="I277">
            <v>0</v>
          </cell>
        </row>
        <row r="278">
          <cell r="A278">
            <v>35</v>
          </cell>
          <cell r="B278" t="str">
            <v>48V 200Ah battery</v>
          </cell>
          <cell r="C278">
            <v>0</v>
          </cell>
          <cell r="E278">
            <v>0</v>
          </cell>
          <cell r="F278">
            <v>0.1</v>
          </cell>
          <cell r="G278">
            <v>0</v>
          </cell>
          <cell r="H278">
            <v>0.1</v>
          </cell>
          <cell r="I278">
            <v>0</v>
          </cell>
        </row>
        <row r="279">
          <cell r="A279">
            <v>36</v>
          </cell>
          <cell r="B279" t="str">
            <v>48V 200Ah battery charger</v>
          </cell>
          <cell r="C279">
            <v>0</v>
          </cell>
          <cell r="E279">
            <v>0</v>
          </cell>
          <cell r="F279">
            <v>8.5000000000000006E-2</v>
          </cell>
          <cell r="G279">
            <v>0</v>
          </cell>
          <cell r="H279">
            <v>8.5000000000000006E-2</v>
          </cell>
          <cell r="I279">
            <v>0</v>
          </cell>
        </row>
        <row r="280">
          <cell r="A280">
            <v>37</v>
          </cell>
          <cell r="B280" t="str">
            <v xml:space="preserve">Stringing &amp; Jumpering </v>
          </cell>
          <cell r="C280" t="str">
            <v>LS</v>
          </cell>
          <cell r="E280">
            <v>0</v>
          </cell>
          <cell r="F280">
            <v>0.5</v>
          </cell>
          <cell r="G280">
            <v>0.5</v>
          </cell>
          <cell r="H280" t="str">
            <v>LS</v>
          </cell>
          <cell r="I280">
            <v>0.5</v>
          </cell>
        </row>
        <row r="281">
          <cell r="A281">
            <v>38</v>
          </cell>
          <cell r="B281" t="str">
            <v>Testing &amp; Commissioning &amp; misc.expenditure</v>
          </cell>
          <cell r="C281" t="str">
            <v>LS</v>
          </cell>
          <cell r="E281">
            <v>0</v>
          </cell>
          <cell r="F281">
            <v>0.1</v>
          </cell>
          <cell r="G281">
            <v>0.1</v>
          </cell>
          <cell r="H281" t="str">
            <v>LS</v>
          </cell>
          <cell r="I281">
            <v>0.1</v>
          </cell>
        </row>
        <row r="284">
          <cell r="B284" t="str">
            <v>SUB TOTAL (J)</v>
          </cell>
          <cell r="E284">
            <v>0</v>
          </cell>
          <cell r="G284">
            <v>3.7711999999999999</v>
          </cell>
          <cell r="I284">
            <v>3.7711999999999999</v>
          </cell>
        </row>
      </sheetData>
      <sheetData sheetId="13"/>
      <sheetData sheetId="14"/>
      <sheetData sheetId="15"/>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row r="1">
          <cell r="D1">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Sheet1 (2)"/>
      <sheetName val="Sheet1"/>
      <sheetName val="Gen Work Sheet"/>
      <sheetName val="Work Sheet Gen Montly 02-03"/>
      <sheetName val="B 1.1 (EY)"/>
      <sheetName val="B 1.1 (CY)"/>
      <sheetName val="Sheet2"/>
      <sheetName val="Energy BS"/>
      <sheetName val="B 1.1 (PY)"/>
      <sheetName val="A 9.1"/>
      <sheetName val="A-1.1 "/>
      <sheetName val="A 2.2"/>
      <sheetName val="A 2.3"/>
      <sheetName val="Power Pur 3.1 (PY)"/>
      <sheetName val="Power Pur 3.1 (CY)"/>
      <sheetName val="Power Pur 3.1 (EY)"/>
      <sheetName val="Power_Pur_text"/>
      <sheetName val="Working For Power Purchase"/>
      <sheetName val="A 3.2"/>
      <sheetName val="Outages History"/>
      <sheetName val="Gen Plan for 03-04- Plan Out"/>
      <sheetName val="A 3.3 PY"/>
      <sheetName val="A 3.3 CY"/>
      <sheetName val="A 3.3 EY"/>
      <sheetName val="Working For A 3.3"/>
      <sheetName val="A 3.4"/>
      <sheetName val="Working For A 3.4"/>
      <sheetName val="A 3.5"/>
      <sheetName val="Working For A 3.5"/>
      <sheetName val="A 3.6 (PY)"/>
      <sheetName val="OtherExp_text"/>
      <sheetName val="A 3.6 (CY)"/>
      <sheetName val="A 3.6 (EY)"/>
      <sheetName val="A 3.6 Working"/>
      <sheetName val="A 3.7"/>
      <sheetName val="A 3.8"/>
      <sheetName val="A 3.9"/>
      <sheetName val="A 3.10 "/>
      <sheetName val="Working Sheet For A 3.9,3.10"/>
      <sheetName val="A-5.1(PY)"/>
      <sheetName val="A-5.1(CY) "/>
      <sheetName val="A-5.1(EY)"/>
      <sheetName val="Working Sheet A 5.1"/>
      <sheetName val="A-5.2(PY)"/>
      <sheetName val="A-5.2(CY)"/>
      <sheetName val="A-5.2(EY)"/>
      <sheetName val="A -5.3"/>
      <sheetName val="Summary"/>
      <sheetName val="A-10.1"/>
      <sheetName val="A 10.2 (A)"/>
      <sheetName val="A 10.3"/>
      <sheetName val="A 8.12"/>
      <sheetName val="Hidden"/>
      <sheetName val="Work Sheet Gen"/>
      <sheetName val="Deviation From Last Yr"/>
      <sheetName val="Gen_text"/>
      <sheetName val="Present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ow r="35">
          <cell r="G35">
            <v>64254.226096970036</v>
          </cell>
          <cell r="H35">
            <v>59093.238057586968</v>
          </cell>
          <cell r="I35">
            <v>63490.540060935658</v>
          </cell>
        </row>
        <row r="44">
          <cell r="G44">
            <v>24259.407938726312</v>
          </cell>
          <cell r="H44">
            <v>16526.511773419461</v>
          </cell>
          <cell r="I44">
            <v>17654.636270525258</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ow r="3">
          <cell r="B3">
            <v>0.73379664601903616</v>
          </cell>
        </row>
      </sheetData>
      <sheetData sheetId="53" refreshError="1"/>
      <sheetData sheetId="54" refreshError="1"/>
      <sheetData sheetId="55" refreshError="1"/>
      <sheetData sheetId="56"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Energy BS"/>
      <sheetName val="A-1.1 "/>
      <sheetName val="2.1 PY"/>
      <sheetName val="2.1 CY"/>
      <sheetName val="2.1 EY"/>
      <sheetName val="A 2.2"/>
      <sheetName val="A 2.3"/>
      <sheetName val="Power Pur 3.1 (PY)"/>
      <sheetName val="Power Pur 3.1 (CY)"/>
      <sheetName val="Power Pur 3.1 (EY)"/>
      <sheetName val="A 3.2"/>
      <sheetName val="A 3.3 PY"/>
      <sheetName val="A 3.3 CY"/>
      <sheetName val="A 3.3 EY"/>
      <sheetName val="A 3.4"/>
      <sheetName val="A 3.6 (PY)"/>
      <sheetName val="A 3.6 (CY)"/>
      <sheetName val="A 3.6 (EY)"/>
      <sheetName val="A 3.7"/>
      <sheetName val="A 3.8"/>
      <sheetName val="A 3.9"/>
      <sheetName val="A 3.10 "/>
      <sheetName val="A-5.1(PY)"/>
      <sheetName val="A-5.1(CY)"/>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 8.12"/>
      <sheetName val="A 9.1"/>
      <sheetName val="A-10.1"/>
      <sheetName val="A 10.2 (A)"/>
      <sheetName val="10.2 B"/>
      <sheetName val="10.2 C"/>
      <sheetName val="10.2 D"/>
      <sheetName val="A 10.3"/>
      <sheetName val="A 10.4"/>
      <sheetName val="Rev Calcula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G35">
            <v>84625.022362521137</v>
          </cell>
          <cell r="H35">
            <v>75036.248052969953</v>
          </cell>
          <cell r="I35">
            <v>89318.973428237412</v>
          </cell>
        </row>
        <row r="44">
          <cell r="G44">
            <v>31950.473362141169</v>
          </cell>
          <cell r="H44">
            <v>21314.193452835119</v>
          </cell>
          <cell r="I44">
            <v>26182.038965932952</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66"/>
  <dimension ref="A1:H45"/>
  <sheetViews>
    <sheetView showGridLines="0" topLeftCell="A28" zoomScaleSheetLayoutView="80" workbookViewId="0">
      <selection activeCell="D11" sqref="D11"/>
    </sheetView>
  </sheetViews>
  <sheetFormatPr defaultRowHeight="12" customHeight="1"/>
  <cols>
    <col min="1" max="1" width="6.42578125" style="18" customWidth="1"/>
    <col min="2" max="2" width="9" style="10" customWidth="1"/>
    <col min="3" max="3" width="8" style="10" customWidth="1"/>
    <col min="4" max="4" width="79.42578125" style="10" bestFit="1" customWidth="1"/>
    <col min="5" max="7" width="9.140625" style="10"/>
    <col min="8" max="8" width="16" style="10" bestFit="1" customWidth="1"/>
    <col min="9" max="16384" width="9.140625" style="10"/>
  </cols>
  <sheetData>
    <row r="1" spans="1:8" ht="12" customHeight="1">
      <c r="A1" s="393"/>
      <c r="B1" s="393"/>
      <c r="C1" s="393"/>
      <c r="D1" s="393"/>
    </row>
    <row r="2" spans="1:8" ht="12" customHeight="1">
      <c r="A2" s="395" t="s">
        <v>157</v>
      </c>
      <c r="B2" s="395"/>
      <c r="C2" s="395"/>
      <c r="D2" s="50" t="s">
        <v>743</v>
      </c>
    </row>
    <row r="3" spans="1:8" ht="12" customHeight="1">
      <c r="A3" s="395" t="s">
        <v>158</v>
      </c>
      <c r="B3" s="395"/>
      <c r="C3" s="395"/>
      <c r="D3" s="50" t="s">
        <v>677</v>
      </c>
    </row>
    <row r="4" spans="1:8" s="55" customFormat="1" ht="12" customHeight="1">
      <c r="A4" s="393"/>
      <c r="B4" s="393"/>
      <c r="C4" s="393"/>
      <c r="D4" s="393"/>
    </row>
    <row r="5" spans="1:8" s="11" customFormat="1" ht="15" customHeight="1">
      <c r="A5" s="394" t="s">
        <v>114</v>
      </c>
      <c r="B5" s="394"/>
      <c r="C5" s="394"/>
      <c r="D5" s="394"/>
    </row>
    <row r="6" spans="1:8" ht="13.5" thickBot="1">
      <c r="A6" s="392"/>
      <c r="B6" s="392"/>
      <c r="C6" s="392"/>
      <c r="D6" s="392"/>
    </row>
    <row r="7" spans="1:8" ht="15" customHeight="1">
      <c r="A7" s="13"/>
      <c r="B7" s="43" t="s">
        <v>152</v>
      </c>
      <c r="C7" s="43"/>
      <c r="D7" s="44" t="s">
        <v>25</v>
      </c>
    </row>
    <row r="8" spans="1:8" ht="15" customHeight="1">
      <c r="A8" s="14">
        <v>1</v>
      </c>
      <c r="B8" s="15" t="s">
        <v>151</v>
      </c>
      <c r="C8" s="15" t="s">
        <v>95</v>
      </c>
      <c r="D8" s="45" t="s">
        <v>153</v>
      </c>
      <c r="E8" s="49"/>
    </row>
    <row r="9" spans="1:8" ht="15" customHeight="1">
      <c r="A9" s="14">
        <f t="shared" ref="A9:A27" si="0">A8+1</f>
        <v>2</v>
      </c>
      <c r="B9" s="15" t="s">
        <v>151</v>
      </c>
      <c r="C9" s="15" t="s">
        <v>96</v>
      </c>
      <c r="D9" s="45" t="s">
        <v>154</v>
      </c>
      <c r="E9" s="49"/>
    </row>
    <row r="10" spans="1:8" ht="15" customHeight="1">
      <c r="A10" s="14">
        <f t="shared" si="0"/>
        <v>3</v>
      </c>
      <c r="B10" s="15" t="s">
        <v>151</v>
      </c>
      <c r="C10" s="15" t="s">
        <v>97</v>
      </c>
      <c r="D10" s="46" t="s">
        <v>155</v>
      </c>
      <c r="H10" s="16"/>
    </row>
    <row r="11" spans="1:8" ht="15" customHeight="1">
      <c r="A11" s="14">
        <f t="shared" si="0"/>
        <v>4</v>
      </c>
      <c r="B11" s="15" t="s">
        <v>151</v>
      </c>
      <c r="C11" s="17" t="s">
        <v>98</v>
      </c>
      <c r="D11" s="47" t="s">
        <v>243</v>
      </c>
      <c r="H11" s="16"/>
    </row>
    <row r="12" spans="1:8" ht="15" customHeight="1">
      <c r="A12" s="14">
        <f t="shared" si="0"/>
        <v>5</v>
      </c>
      <c r="B12" s="15" t="s">
        <v>151</v>
      </c>
      <c r="C12" s="17" t="s">
        <v>99</v>
      </c>
      <c r="D12" s="47" t="s">
        <v>295</v>
      </c>
      <c r="H12" s="16"/>
    </row>
    <row r="13" spans="1:8" ht="15" customHeight="1">
      <c r="A13" s="14">
        <f t="shared" si="0"/>
        <v>6</v>
      </c>
      <c r="B13" s="15" t="s">
        <v>151</v>
      </c>
      <c r="C13" s="17" t="s">
        <v>100</v>
      </c>
      <c r="D13" s="47" t="s">
        <v>304</v>
      </c>
      <c r="H13" s="16"/>
    </row>
    <row r="14" spans="1:8" ht="15" customHeight="1">
      <c r="A14" s="14">
        <f t="shared" si="0"/>
        <v>7</v>
      </c>
      <c r="B14" s="15" t="s">
        <v>151</v>
      </c>
      <c r="C14" s="17" t="s">
        <v>101</v>
      </c>
      <c r="D14" s="47" t="s">
        <v>305</v>
      </c>
      <c r="H14" s="16"/>
    </row>
    <row r="15" spans="1:8" ht="15" customHeight="1">
      <c r="A15" s="14">
        <f t="shared" si="0"/>
        <v>8</v>
      </c>
      <c r="B15" s="15" t="s">
        <v>151</v>
      </c>
      <c r="C15" s="17" t="s">
        <v>102</v>
      </c>
      <c r="D15" s="47" t="s">
        <v>353</v>
      </c>
      <c r="H15" s="16"/>
    </row>
    <row r="16" spans="1:8" ht="15" customHeight="1">
      <c r="A16" s="14">
        <f t="shared" si="0"/>
        <v>9</v>
      </c>
      <c r="B16" s="15" t="s">
        <v>151</v>
      </c>
      <c r="C16" s="17" t="s">
        <v>103</v>
      </c>
      <c r="D16" s="47" t="s">
        <v>500</v>
      </c>
      <c r="H16" s="16"/>
    </row>
    <row r="17" spans="1:8" ht="15" customHeight="1">
      <c r="A17" s="14">
        <f t="shared" si="0"/>
        <v>10</v>
      </c>
      <c r="B17" s="15" t="s">
        <v>151</v>
      </c>
      <c r="C17" s="17" t="s">
        <v>104</v>
      </c>
      <c r="D17" s="47" t="s">
        <v>501</v>
      </c>
      <c r="H17" s="16"/>
    </row>
    <row r="18" spans="1:8" ht="15" customHeight="1">
      <c r="A18" s="14">
        <f t="shared" si="0"/>
        <v>11</v>
      </c>
      <c r="B18" s="15" t="s">
        <v>151</v>
      </c>
      <c r="C18" s="17" t="s">
        <v>105</v>
      </c>
      <c r="D18" s="47" t="s">
        <v>502</v>
      </c>
      <c r="H18" s="16"/>
    </row>
    <row r="19" spans="1:8" ht="15" customHeight="1">
      <c r="A19" s="14">
        <f t="shared" si="0"/>
        <v>12</v>
      </c>
      <c r="B19" s="15" t="s">
        <v>151</v>
      </c>
      <c r="C19" s="17" t="s">
        <v>106</v>
      </c>
      <c r="D19" s="47" t="s">
        <v>354</v>
      </c>
      <c r="H19" s="16"/>
    </row>
    <row r="20" spans="1:8" ht="15" customHeight="1">
      <c r="A20" s="14">
        <f t="shared" si="0"/>
        <v>13</v>
      </c>
      <c r="B20" s="15" t="s">
        <v>151</v>
      </c>
      <c r="C20" s="17" t="s">
        <v>107</v>
      </c>
      <c r="D20" s="47" t="s">
        <v>535</v>
      </c>
      <c r="H20" s="16"/>
    </row>
    <row r="21" spans="1:8" ht="15" customHeight="1">
      <c r="A21" s="14">
        <f t="shared" si="0"/>
        <v>14</v>
      </c>
      <c r="B21" s="15" t="s">
        <v>151</v>
      </c>
      <c r="C21" s="17" t="s">
        <v>108</v>
      </c>
      <c r="D21" s="47" t="s">
        <v>538</v>
      </c>
      <c r="H21" s="16"/>
    </row>
    <row r="22" spans="1:8" ht="15" customHeight="1">
      <c r="A22" s="14">
        <f t="shared" si="0"/>
        <v>15</v>
      </c>
      <c r="B22" s="15" t="s">
        <v>151</v>
      </c>
      <c r="C22" s="17" t="s">
        <v>611</v>
      </c>
      <c r="D22" s="47" t="s">
        <v>584</v>
      </c>
      <c r="H22" s="16"/>
    </row>
    <row r="23" spans="1:8" ht="15" customHeight="1">
      <c r="A23" s="14">
        <f t="shared" si="0"/>
        <v>16</v>
      </c>
      <c r="B23" s="15" t="s">
        <v>151</v>
      </c>
      <c r="C23" s="17" t="s">
        <v>612</v>
      </c>
      <c r="D23" s="47" t="s">
        <v>590</v>
      </c>
      <c r="H23" s="16"/>
    </row>
    <row r="24" spans="1:8" ht="15" customHeight="1">
      <c r="A24" s="14">
        <f t="shared" si="0"/>
        <v>17</v>
      </c>
      <c r="B24" s="15" t="s">
        <v>151</v>
      </c>
      <c r="C24" s="17" t="s">
        <v>613</v>
      </c>
      <c r="D24" s="47" t="s">
        <v>609</v>
      </c>
      <c r="H24" s="16"/>
    </row>
    <row r="25" spans="1:8" ht="15" customHeight="1">
      <c r="A25" s="14">
        <f t="shared" si="0"/>
        <v>18</v>
      </c>
      <c r="B25" s="15" t="s">
        <v>151</v>
      </c>
      <c r="C25" s="17" t="s">
        <v>614</v>
      </c>
      <c r="D25" s="47" t="s">
        <v>624</v>
      </c>
      <c r="H25" s="16"/>
    </row>
    <row r="26" spans="1:8" ht="15" customHeight="1">
      <c r="A26" s="14">
        <f t="shared" si="0"/>
        <v>19</v>
      </c>
      <c r="B26" s="15" t="s">
        <v>151</v>
      </c>
      <c r="C26" s="17" t="s">
        <v>615</v>
      </c>
      <c r="D26" s="47" t="s">
        <v>625</v>
      </c>
      <c r="H26" s="16"/>
    </row>
    <row r="27" spans="1:8" ht="15" customHeight="1">
      <c r="A27" s="14">
        <f t="shared" si="0"/>
        <v>20</v>
      </c>
      <c r="B27" s="15" t="s">
        <v>151</v>
      </c>
      <c r="C27" s="17" t="s">
        <v>616</v>
      </c>
      <c r="D27" s="46" t="s">
        <v>15</v>
      </c>
    </row>
    <row r="28" spans="1:8" ht="15" customHeight="1">
      <c r="A28" s="14">
        <f t="shared" ref="A28:A36" si="1">A27+1</f>
        <v>21</v>
      </c>
      <c r="B28" s="15" t="s">
        <v>151</v>
      </c>
      <c r="C28" s="17" t="s">
        <v>617</v>
      </c>
      <c r="D28" s="47" t="s">
        <v>71</v>
      </c>
    </row>
    <row r="29" spans="1:8" ht="15" customHeight="1">
      <c r="A29" s="14">
        <f t="shared" si="1"/>
        <v>22</v>
      </c>
      <c r="B29" s="15" t="s">
        <v>151</v>
      </c>
      <c r="C29" s="17" t="s">
        <v>618</v>
      </c>
      <c r="D29" s="47" t="s">
        <v>16</v>
      </c>
    </row>
    <row r="30" spans="1:8" ht="15" customHeight="1">
      <c r="A30" s="14">
        <f t="shared" si="1"/>
        <v>23</v>
      </c>
      <c r="B30" s="15" t="s">
        <v>151</v>
      </c>
      <c r="C30" s="17" t="s">
        <v>619</v>
      </c>
      <c r="D30" s="47" t="s">
        <v>276</v>
      </c>
    </row>
    <row r="31" spans="1:8" ht="15" customHeight="1">
      <c r="A31" s="14">
        <f t="shared" si="1"/>
        <v>24</v>
      </c>
      <c r="B31" s="15" t="s">
        <v>151</v>
      </c>
      <c r="C31" s="17" t="s">
        <v>620</v>
      </c>
      <c r="D31" s="46" t="s">
        <v>109</v>
      </c>
    </row>
    <row r="32" spans="1:8" ht="15" customHeight="1">
      <c r="A32" s="14">
        <f t="shared" si="1"/>
        <v>25</v>
      </c>
      <c r="B32" s="15" t="s">
        <v>151</v>
      </c>
      <c r="C32" s="17" t="s">
        <v>621</v>
      </c>
      <c r="D32" s="46" t="s">
        <v>125</v>
      </c>
    </row>
    <row r="33" spans="1:4" ht="15" customHeight="1">
      <c r="A33" s="14">
        <f t="shared" si="1"/>
        <v>26</v>
      </c>
      <c r="B33" s="15" t="s">
        <v>151</v>
      </c>
      <c r="C33" s="17" t="s">
        <v>622</v>
      </c>
      <c r="D33" s="46" t="s">
        <v>1</v>
      </c>
    </row>
    <row r="34" spans="1:4" ht="15" customHeight="1">
      <c r="A34" s="14">
        <f t="shared" si="1"/>
        <v>27</v>
      </c>
      <c r="B34" s="15" t="s">
        <v>151</v>
      </c>
      <c r="C34" s="17" t="s">
        <v>623</v>
      </c>
      <c r="D34" s="46" t="s">
        <v>286</v>
      </c>
    </row>
    <row r="35" spans="1:4" ht="15" customHeight="1">
      <c r="A35" s="14">
        <f t="shared" si="1"/>
        <v>28</v>
      </c>
      <c r="B35" s="15" t="s">
        <v>151</v>
      </c>
      <c r="C35" s="17" t="s">
        <v>666</v>
      </c>
      <c r="D35" s="46" t="s">
        <v>668</v>
      </c>
    </row>
    <row r="36" spans="1:4" ht="15" customHeight="1">
      <c r="A36" s="14">
        <f t="shared" si="1"/>
        <v>29</v>
      </c>
      <c r="B36" s="15" t="s">
        <v>151</v>
      </c>
      <c r="C36" s="17" t="s">
        <v>667</v>
      </c>
      <c r="D36" s="46" t="s">
        <v>660</v>
      </c>
    </row>
    <row r="38" spans="1:4" ht="12" customHeight="1">
      <c r="A38" s="19" t="s">
        <v>119</v>
      </c>
    </row>
    <row r="40" spans="1:4" ht="12" customHeight="1">
      <c r="A40" s="18" t="s">
        <v>3</v>
      </c>
      <c r="B40" s="10" t="s">
        <v>4</v>
      </c>
    </row>
    <row r="41" spans="1:4" ht="12" customHeight="1">
      <c r="A41" s="18" t="s">
        <v>5</v>
      </c>
      <c r="B41" s="10" t="s">
        <v>6</v>
      </c>
    </row>
    <row r="43" spans="1:4" ht="12" customHeight="1">
      <c r="B43" s="20"/>
    </row>
    <row r="44" spans="1:4" ht="12" customHeight="1">
      <c r="B44" s="20"/>
    </row>
    <row r="45" spans="1:4" ht="12" customHeight="1">
      <c r="B45" s="20"/>
    </row>
  </sheetData>
  <mergeCells count="6">
    <mergeCell ref="A6:D6"/>
    <mergeCell ref="A1:D1"/>
    <mergeCell ref="A5:D5"/>
    <mergeCell ref="A2:C2"/>
    <mergeCell ref="A3:C3"/>
    <mergeCell ref="A4:D4"/>
  </mergeCells>
  <phoneticPr fontId="0" type="noConversion"/>
  <printOptions horizontalCentered="1" gridLines="1"/>
  <pageMargins left="0.43307086614173229" right="0.27559055118110237" top="0.62992125984251968" bottom="0.51181102362204722" header="0.23622047244094491" footer="0.23622047244094491"/>
  <pageSetup paperSize="9" scale="90" orientation="portrait" verticalDpi="300" r:id="rId1"/>
  <headerFooter alignWithMargins="0">
    <oddFooter>&amp;L&amp;"Bookman Old Style,Regular"Tariff Petition for determination of tariff for  FY 2015-16, approval of estimate for FY 2014-15 and truing-up for FY 2012-13 to FY 2013-14 for PPS-1</oddFooter>
  </headerFooter>
</worksheet>
</file>

<file path=xl/worksheets/sheet10.xml><?xml version="1.0" encoding="utf-8"?>
<worksheet xmlns="http://schemas.openxmlformats.org/spreadsheetml/2006/main" xmlns:r="http://schemas.openxmlformats.org/officeDocument/2006/relationships">
  <sheetPr enableFormatConditionsCalculation="0">
    <tabColor indexed="50"/>
  </sheetPr>
  <dimension ref="A1:H101"/>
  <sheetViews>
    <sheetView showGridLines="0" topLeftCell="C1" zoomScaleSheetLayoutView="75" workbookViewId="0">
      <selection activeCell="C9" sqref="C9:G51"/>
    </sheetView>
  </sheetViews>
  <sheetFormatPr defaultRowHeight="12.75"/>
  <cols>
    <col min="1" max="1" width="9.28515625" style="129" customWidth="1"/>
    <col min="2" max="2" width="66.42578125" style="10" customWidth="1"/>
    <col min="3" max="3" width="15.7109375" style="10" customWidth="1"/>
    <col min="4" max="4" width="20.7109375" style="10" customWidth="1"/>
    <col min="5" max="5" width="12" style="10" bestFit="1" customWidth="1"/>
    <col min="6" max="6" width="13.28515625" style="10" customWidth="1"/>
    <col min="7" max="7" width="14.42578125" style="10" customWidth="1"/>
    <col min="8" max="16384" width="9.140625" style="10"/>
  </cols>
  <sheetData>
    <row r="1" spans="1:8">
      <c r="A1" s="69"/>
      <c r="B1" s="102"/>
    </row>
    <row r="2" spans="1:8">
      <c r="A2" s="402" t="str">
        <f>Index!A2:C2</f>
        <v>Name of Company:</v>
      </c>
      <c r="B2" s="402"/>
      <c r="C2" s="403" t="str">
        <f>Index!D2</f>
        <v>PRAGATI POWER CORPORATION LIMITED</v>
      </c>
      <c r="D2" s="403"/>
      <c r="E2" s="403"/>
      <c r="F2" s="403"/>
      <c r="G2" s="403"/>
    </row>
    <row r="3" spans="1:8">
      <c r="A3" s="402" t="str">
        <f>Index!A3:C3</f>
        <v>Name of Plant/  Station:</v>
      </c>
      <c r="B3" s="402"/>
      <c r="C3" s="403" t="str">
        <f>Index!D3</f>
        <v>PRAGATI POWER STATION-I</v>
      </c>
      <c r="D3" s="403"/>
      <c r="E3" s="403"/>
      <c r="F3" s="403"/>
      <c r="G3" s="403"/>
    </row>
    <row r="4" spans="1:8">
      <c r="A4" s="69"/>
      <c r="B4" s="102"/>
    </row>
    <row r="5" spans="1:8" ht="12.75" customHeight="1">
      <c r="A5" s="429" t="str">
        <f>Index!D16</f>
        <v>Break-up of Capital Cost for Coal/ Lignite based projects</v>
      </c>
      <c r="B5" s="429"/>
      <c r="C5" s="429"/>
      <c r="D5" s="429"/>
      <c r="E5" s="429"/>
      <c r="F5" s="51" t="s">
        <v>156</v>
      </c>
      <c r="G5" s="51" t="str">
        <f>Index!C16</f>
        <v>F9</v>
      </c>
    </row>
    <row r="6" spans="1:8">
      <c r="A6" s="130"/>
      <c r="B6" s="131"/>
      <c r="C6" s="131"/>
      <c r="G6" s="10" t="s">
        <v>676</v>
      </c>
    </row>
    <row r="7" spans="1:8" s="145" customFormat="1" ht="40.5" customHeight="1">
      <c r="A7" s="66" t="s">
        <v>499</v>
      </c>
      <c r="B7" s="143" t="s">
        <v>388</v>
      </c>
      <c r="C7" s="143" t="s">
        <v>504</v>
      </c>
      <c r="D7" s="143" t="s">
        <v>503</v>
      </c>
      <c r="E7" s="143" t="s">
        <v>507</v>
      </c>
      <c r="F7" s="143" t="s">
        <v>520</v>
      </c>
      <c r="G7" s="143" t="s">
        <v>389</v>
      </c>
      <c r="H7" s="144"/>
    </row>
    <row r="8" spans="1:8" s="145" customFormat="1">
      <c r="A8" s="66"/>
      <c r="B8" s="143" t="s">
        <v>19</v>
      </c>
      <c r="C8" s="143" t="s">
        <v>20</v>
      </c>
      <c r="D8" s="143" t="s">
        <v>21</v>
      </c>
      <c r="E8" s="143" t="s">
        <v>7</v>
      </c>
      <c r="F8" s="143" t="s">
        <v>59</v>
      </c>
      <c r="G8" s="143" t="s">
        <v>287</v>
      </c>
      <c r="H8" s="144"/>
    </row>
    <row r="9" spans="1:8" ht="12.75" customHeight="1">
      <c r="A9" s="133">
        <v>1</v>
      </c>
      <c r="B9" s="112" t="s">
        <v>390</v>
      </c>
      <c r="C9" s="448" t="s">
        <v>742</v>
      </c>
      <c r="D9" s="449"/>
      <c r="E9" s="449"/>
      <c r="F9" s="449"/>
      <c r="G9" s="450"/>
    </row>
    <row r="10" spans="1:8" ht="12.75" customHeight="1">
      <c r="A10" s="133">
        <v>1.1000000000000001</v>
      </c>
      <c r="B10" s="111" t="s">
        <v>391</v>
      </c>
      <c r="C10" s="451"/>
      <c r="D10" s="452"/>
      <c r="E10" s="452"/>
      <c r="F10" s="452"/>
      <c r="G10" s="453"/>
    </row>
    <row r="11" spans="1:8" ht="12.75" customHeight="1">
      <c r="A11" s="133">
        <v>1.2</v>
      </c>
      <c r="B11" s="109" t="s">
        <v>392</v>
      </c>
      <c r="C11" s="451"/>
      <c r="D11" s="452"/>
      <c r="E11" s="452"/>
      <c r="F11" s="452"/>
      <c r="G11" s="453"/>
    </row>
    <row r="12" spans="1:8" ht="12.75" customHeight="1">
      <c r="A12" s="133">
        <v>1.3</v>
      </c>
      <c r="B12" s="109" t="s">
        <v>393</v>
      </c>
      <c r="C12" s="451"/>
      <c r="D12" s="452"/>
      <c r="E12" s="452"/>
      <c r="F12" s="452"/>
      <c r="G12" s="453"/>
    </row>
    <row r="13" spans="1:8" ht="12.75" customHeight="1">
      <c r="A13" s="133"/>
      <c r="B13" s="110" t="s">
        <v>394</v>
      </c>
      <c r="C13" s="451"/>
      <c r="D13" s="452"/>
      <c r="E13" s="452"/>
      <c r="F13" s="452"/>
      <c r="G13" s="453"/>
    </row>
    <row r="14" spans="1:8" ht="12.75" customHeight="1">
      <c r="A14" s="133"/>
      <c r="B14" s="110"/>
      <c r="C14" s="451"/>
      <c r="D14" s="452"/>
      <c r="E14" s="452"/>
      <c r="F14" s="452"/>
      <c r="G14" s="453"/>
    </row>
    <row r="15" spans="1:8" ht="12.75" customHeight="1">
      <c r="A15" s="134">
        <v>2</v>
      </c>
      <c r="B15" s="110" t="s">
        <v>395</v>
      </c>
      <c r="C15" s="451"/>
      <c r="D15" s="452"/>
      <c r="E15" s="452"/>
      <c r="F15" s="452"/>
      <c r="G15" s="453"/>
    </row>
    <row r="16" spans="1:8" ht="12.75" customHeight="1">
      <c r="A16" s="133">
        <v>2.1</v>
      </c>
      <c r="B16" s="109" t="s">
        <v>396</v>
      </c>
      <c r="C16" s="451"/>
      <c r="D16" s="452"/>
      <c r="E16" s="452"/>
      <c r="F16" s="452"/>
      <c r="G16" s="453"/>
    </row>
    <row r="17" spans="1:7" ht="12.75" customHeight="1">
      <c r="A17" s="135">
        <v>2.2000000000000002</v>
      </c>
      <c r="B17" s="109" t="s">
        <v>397</v>
      </c>
      <c r="C17" s="451"/>
      <c r="D17" s="452"/>
      <c r="E17" s="452"/>
      <c r="F17" s="452"/>
      <c r="G17" s="453"/>
    </row>
    <row r="18" spans="1:7" ht="12.75" customHeight="1">
      <c r="A18" s="135">
        <v>2.2999999999999998</v>
      </c>
      <c r="B18" s="109" t="s">
        <v>398</v>
      </c>
      <c r="C18" s="451"/>
      <c r="D18" s="452"/>
      <c r="E18" s="452"/>
      <c r="F18" s="452"/>
      <c r="G18" s="453"/>
    </row>
    <row r="19" spans="1:7" ht="12.75" customHeight="1">
      <c r="A19" s="135" t="s">
        <v>399</v>
      </c>
      <c r="B19" s="136" t="s">
        <v>400</v>
      </c>
      <c r="C19" s="451"/>
      <c r="D19" s="452"/>
      <c r="E19" s="452"/>
      <c r="F19" s="452"/>
      <c r="G19" s="453"/>
    </row>
    <row r="20" spans="1:7" ht="12.75" customHeight="1">
      <c r="A20" s="135" t="s">
        <v>401</v>
      </c>
      <c r="B20" s="136" t="s">
        <v>402</v>
      </c>
      <c r="C20" s="451"/>
      <c r="D20" s="452"/>
      <c r="E20" s="452"/>
      <c r="F20" s="452"/>
      <c r="G20" s="453"/>
    </row>
    <row r="21" spans="1:7" ht="12.75" customHeight="1">
      <c r="A21" s="135" t="s">
        <v>403</v>
      </c>
      <c r="B21" s="136" t="s">
        <v>404</v>
      </c>
      <c r="C21" s="451"/>
      <c r="D21" s="452"/>
      <c r="E21" s="452"/>
      <c r="F21" s="452"/>
      <c r="G21" s="453"/>
    </row>
    <row r="22" spans="1:7" ht="12.75" customHeight="1">
      <c r="A22" s="135" t="s">
        <v>405</v>
      </c>
      <c r="B22" s="136" t="s">
        <v>406</v>
      </c>
      <c r="C22" s="451"/>
      <c r="D22" s="452"/>
      <c r="E22" s="452"/>
      <c r="F22" s="452"/>
      <c r="G22" s="453"/>
    </row>
    <row r="23" spans="1:7" ht="12.75" customHeight="1">
      <c r="A23" s="135" t="s">
        <v>407</v>
      </c>
      <c r="B23" s="136" t="s">
        <v>408</v>
      </c>
      <c r="C23" s="451"/>
      <c r="D23" s="452"/>
      <c r="E23" s="452"/>
      <c r="F23" s="452"/>
      <c r="G23" s="453"/>
    </row>
    <row r="24" spans="1:7" ht="12.75" customHeight="1">
      <c r="A24" s="135" t="s">
        <v>409</v>
      </c>
      <c r="B24" s="136" t="s">
        <v>508</v>
      </c>
      <c r="C24" s="451"/>
      <c r="D24" s="452"/>
      <c r="E24" s="452"/>
      <c r="F24" s="452"/>
      <c r="G24" s="453"/>
    </row>
    <row r="25" spans="1:7" ht="12.75" customHeight="1">
      <c r="A25" s="135" t="s">
        <v>410</v>
      </c>
      <c r="B25" s="136" t="s">
        <v>411</v>
      </c>
      <c r="C25" s="451"/>
      <c r="D25" s="452"/>
      <c r="E25" s="452"/>
      <c r="F25" s="452"/>
      <c r="G25" s="453"/>
    </row>
    <row r="26" spans="1:7" ht="12.75" customHeight="1">
      <c r="A26" s="135" t="s">
        <v>412</v>
      </c>
      <c r="B26" s="136" t="s">
        <v>413</v>
      </c>
      <c r="C26" s="451"/>
      <c r="D26" s="452"/>
      <c r="E26" s="452"/>
      <c r="F26" s="452"/>
      <c r="G26" s="453"/>
    </row>
    <row r="27" spans="1:7" ht="12.75" customHeight="1">
      <c r="A27" s="135" t="s">
        <v>414</v>
      </c>
      <c r="B27" s="136" t="s">
        <v>415</v>
      </c>
      <c r="C27" s="451"/>
      <c r="D27" s="452"/>
      <c r="E27" s="452"/>
      <c r="F27" s="452"/>
      <c r="G27" s="453"/>
    </row>
    <row r="28" spans="1:7" ht="12.75" customHeight="1">
      <c r="A28" s="135" t="s">
        <v>416</v>
      </c>
      <c r="B28" s="136" t="s">
        <v>417</v>
      </c>
      <c r="C28" s="451"/>
      <c r="D28" s="452"/>
      <c r="E28" s="452"/>
      <c r="F28" s="452"/>
      <c r="G28" s="453"/>
    </row>
    <row r="29" spans="1:7" ht="12.75" customHeight="1">
      <c r="A29" s="135" t="s">
        <v>418</v>
      </c>
      <c r="B29" s="136" t="s">
        <v>419</v>
      </c>
      <c r="C29" s="451"/>
      <c r="D29" s="452"/>
      <c r="E29" s="452"/>
      <c r="F29" s="452"/>
      <c r="G29" s="453"/>
    </row>
    <row r="30" spans="1:7" ht="12.75" customHeight="1">
      <c r="A30" s="135" t="s">
        <v>420</v>
      </c>
      <c r="B30" s="137" t="s">
        <v>421</v>
      </c>
      <c r="C30" s="451"/>
      <c r="D30" s="452"/>
      <c r="E30" s="452"/>
      <c r="F30" s="452"/>
      <c r="G30" s="453"/>
    </row>
    <row r="31" spans="1:7" ht="12.75" customHeight="1">
      <c r="A31" s="135" t="s">
        <v>422</v>
      </c>
      <c r="B31" s="137" t="s">
        <v>423</v>
      </c>
      <c r="C31" s="451"/>
      <c r="D31" s="452"/>
      <c r="E31" s="452"/>
      <c r="F31" s="452"/>
      <c r="G31" s="453"/>
    </row>
    <row r="32" spans="1:7" ht="12.75" customHeight="1">
      <c r="A32" s="135" t="s">
        <v>424</v>
      </c>
      <c r="B32" s="136" t="s">
        <v>425</v>
      </c>
      <c r="C32" s="451"/>
      <c r="D32" s="452"/>
      <c r="E32" s="452"/>
      <c r="F32" s="452"/>
      <c r="G32" s="453"/>
    </row>
    <row r="33" spans="1:7" ht="12.75" customHeight="1">
      <c r="A33" s="135"/>
      <c r="B33" s="132" t="s">
        <v>426</v>
      </c>
      <c r="C33" s="451"/>
      <c r="D33" s="452"/>
      <c r="E33" s="452"/>
      <c r="F33" s="452"/>
      <c r="G33" s="453"/>
    </row>
    <row r="34" spans="1:7" ht="12.75" customHeight="1">
      <c r="A34" s="135">
        <v>2.4</v>
      </c>
      <c r="B34" s="108" t="s">
        <v>427</v>
      </c>
      <c r="C34" s="451"/>
      <c r="D34" s="452"/>
      <c r="E34" s="452"/>
      <c r="F34" s="452"/>
      <c r="G34" s="453"/>
    </row>
    <row r="35" spans="1:7" ht="12.75" customHeight="1">
      <c r="A35" s="135" t="s">
        <v>428</v>
      </c>
      <c r="B35" s="138" t="s">
        <v>510</v>
      </c>
      <c r="C35" s="451"/>
      <c r="D35" s="452"/>
      <c r="E35" s="452"/>
      <c r="F35" s="452"/>
      <c r="G35" s="453"/>
    </row>
    <row r="36" spans="1:7" ht="12.75" customHeight="1">
      <c r="A36" s="135" t="s">
        <v>429</v>
      </c>
      <c r="B36" s="138" t="s">
        <v>511</v>
      </c>
      <c r="C36" s="451"/>
      <c r="D36" s="452"/>
      <c r="E36" s="452"/>
      <c r="F36" s="452"/>
      <c r="G36" s="453"/>
    </row>
    <row r="37" spans="1:7" ht="12.75" customHeight="1">
      <c r="A37" s="135" t="s">
        <v>430</v>
      </c>
      <c r="B37" s="138" t="s">
        <v>512</v>
      </c>
      <c r="C37" s="451"/>
      <c r="D37" s="452"/>
      <c r="E37" s="452"/>
      <c r="F37" s="452"/>
      <c r="G37" s="453"/>
    </row>
    <row r="38" spans="1:7" ht="12.75" customHeight="1">
      <c r="A38" s="135" t="s">
        <v>431</v>
      </c>
      <c r="B38" s="138" t="s">
        <v>513</v>
      </c>
      <c r="C38" s="451"/>
      <c r="D38" s="452"/>
      <c r="E38" s="452"/>
      <c r="F38" s="452"/>
      <c r="G38" s="453"/>
    </row>
    <row r="39" spans="1:7" ht="12.75" customHeight="1">
      <c r="A39" s="135" t="s">
        <v>432</v>
      </c>
      <c r="B39" s="138" t="s">
        <v>433</v>
      </c>
      <c r="C39" s="451"/>
      <c r="D39" s="452"/>
      <c r="E39" s="452"/>
      <c r="F39" s="452"/>
      <c r="G39" s="453"/>
    </row>
    <row r="40" spans="1:7" ht="12.75" customHeight="1">
      <c r="A40" s="135" t="s">
        <v>434</v>
      </c>
      <c r="B40" s="138" t="s">
        <v>514</v>
      </c>
      <c r="C40" s="451"/>
      <c r="D40" s="452"/>
      <c r="E40" s="452"/>
      <c r="F40" s="452"/>
      <c r="G40" s="453"/>
    </row>
    <row r="41" spans="1:7" ht="12.75" customHeight="1">
      <c r="A41" s="135"/>
      <c r="B41" s="132" t="s">
        <v>435</v>
      </c>
      <c r="C41" s="451"/>
      <c r="D41" s="452"/>
      <c r="E41" s="452"/>
      <c r="F41" s="452"/>
      <c r="G41" s="453"/>
    </row>
    <row r="42" spans="1:7" ht="12.75" customHeight="1">
      <c r="A42" s="135">
        <v>2.5</v>
      </c>
      <c r="B42" s="108" t="s">
        <v>485</v>
      </c>
      <c r="C42" s="451"/>
      <c r="D42" s="452"/>
      <c r="E42" s="452"/>
      <c r="F42" s="452"/>
      <c r="G42" s="453"/>
    </row>
    <row r="43" spans="1:7" ht="12.75" customHeight="1">
      <c r="A43" s="135"/>
      <c r="B43" s="132" t="s">
        <v>505</v>
      </c>
      <c r="C43" s="451"/>
      <c r="D43" s="452"/>
      <c r="E43" s="452"/>
      <c r="F43" s="452"/>
      <c r="G43" s="453"/>
    </row>
    <row r="44" spans="1:7" ht="12.75" customHeight="1">
      <c r="A44" s="135">
        <v>2.6</v>
      </c>
      <c r="B44" s="108" t="s">
        <v>436</v>
      </c>
      <c r="C44" s="451"/>
      <c r="D44" s="452"/>
      <c r="E44" s="452"/>
      <c r="F44" s="452"/>
      <c r="G44" s="453"/>
    </row>
    <row r="45" spans="1:7" ht="12.75" customHeight="1">
      <c r="A45" s="135" t="s">
        <v>437</v>
      </c>
      <c r="B45" s="138" t="s">
        <v>438</v>
      </c>
      <c r="C45" s="451"/>
      <c r="D45" s="452"/>
      <c r="E45" s="452"/>
      <c r="F45" s="452"/>
      <c r="G45" s="453"/>
    </row>
    <row r="46" spans="1:7" ht="12.75" customHeight="1">
      <c r="A46" s="135" t="s">
        <v>439</v>
      </c>
      <c r="B46" s="138" t="s">
        <v>440</v>
      </c>
      <c r="C46" s="451"/>
      <c r="D46" s="452"/>
      <c r="E46" s="452"/>
      <c r="F46" s="452"/>
      <c r="G46" s="453"/>
    </row>
    <row r="47" spans="1:7" ht="12.75" customHeight="1">
      <c r="A47" s="135"/>
      <c r="B47" s="132" t="s">
        <v>441</v>
      </c>
      <c r="C47" s="451"/>
      <c r="D47" s="452"/>
      <c r="E47" s="452"/>
      <c r="F47" s="452"/>
      <c r="G47" s="453"/>
    </row>
    <row r="48" spans="1:7" ht="12.75" customHeight="1">
      <c r="A48" s="135"/>
      <c r="B48" s="132" t="s">
        <v>442</v>
      </c>
      <c r="C48" s="451"/>
      <c r="D48" s="452"/>
      <c r="E48" s="452"/>
      <c r="F48" s="452"/>
      <c r="G48" s="453"/>
    </row>
    <row r="49" spans="1:7" ht="12.75" customHeight="1">
      <c r="A49" s="135"/>
      <c r="B49" s="132"/>
      <c r="C49" s="451"/>
      <c r="D49" s="452"/>
      <c r="E49" s="452"/>
      <c r="F49" s="452"/>
      <c r="G49" s="453"/>
    </row>
    <row r="50" spans="1:7" ht="12.75" customHeight="1">
      <c r="A50" s="140">
        <v>3</v>
      </c>
      <c r="B50" s="132" t="s">
        <v>443</v>
      </c>
      <c r="C50" s="451"/>
      <c r="D50" s="452"/>
      <c r="E50" s="452"/>
      <c r="F50" s="452"/>
      <c r="G50" s="453"/>
    </row>
    <row r="51" spans="1:7" ht="12.75" customHeight="1">
      <c r="A51" s="140"/>
      <c r="B51" s="132"/>
      <c r="C51" s="451"/>
      <c r="D51" s="452"/>
      <c r="E51" s="452"/>
      <c r="F51" s="452"/>
      <c r="G51" s="453"/>
    </row>
    <row r="52" spans="1:7" ht="12.75" customHeight="1">
      <c r="A52" s="140">
        <v>4</v>
      </c>
      <c r="B52" s="294" t="s">
        <v>46</v>
      </c>
      <c r="C52" s="454" t="s">
        <v>742</v>
      </c>
      <c r="D52" s="454"/>
      <c r="E52" s="454"/>
      <c r="F52" s="454"/>
      <c r="G52" s="454"/>
    </row>
    <row r="53" spans="1:7" ht="12.75" customHeight="1">
      <c r="A53" s="135">
        <v>4.0999999999999996</v>
      </c>
      <c r="B53" s="295" t="s">
        <v>444</v>
      </c>
      <c r="C53" s="454"/>
      <c r="D53" s="454"/>
      <c r="E53" s="454"/>
      <c r="F53" s="454"/>
      <c r="G53" s="454"/>
    </row>
    <row r="54" spans="1:7" ht="12.75" customHeight="1">
      <c r="A54" s="135">
        <v>4.2</v>
      </c>
      <c r="B54" s="295" t="s">
        <v>402</v>
      </c>
      <c r="C54" s="454"/>
      <c r="D54" s="454"/>
      <c r="E54" s="454"/>
      <c r="F54" s="454"/>
      <c r="G54" s="454"/>
    </row>
    <row r="55" spans="1:7" ht="12.75" customHeight="1">
      <c r="A55" s="135">
        <v>4.3</v>
      </c>
      <c r="B55" s="295" t="s">
        <v>445</v>
      </c>
      <c r="C55" s="454"/>
      <c r="D55" s="454"/>
      <c r="E55" s="454"/>
      <c r="F55" s="454"/>
      <c r="G55" s="454"/>
    </row>
    <row r="56" spans="1:7" ht="12.75" customHeight="1">
      <c r="A56" s="135">
        <v>4.4000000000000004</v>
      </c>
      <c r="B56" s="295" t="s">
        <v>404</v>
      </c>
      <c r="C56" s="454"/>
      <c r="D56" s="454"/>
      <c r="E56" s="454"/>
      <c r="F56" s="454"/>
      <c r="G56" s="454"/>
    </row>
    <row r="57" spans="1:7" ht="12.75" customHeight="1">
      <c r="A57" s="135">
        <v>4.5</v>
      </c>
      <c r="B57" s="295" t="s">
        <v>406</v>
      </c>
      <c r="C57" s="454"/>
      <c r="D57" s="454"/>
      <c r="E57" s="454"/>
      <c r="F57" s="454"/>
      <c r="G57" s="454"/>
    </row>
    <row r="58" spans="1:7" ht="12.75" customHeight="1">
      <c r="A58" s="135">
        <v>4.5999999999999996</v>
      </c>
      <c r="B58" s="295" t="s">
        <v>446</v>
      </c>
      <c r="C58" s="454"/>
      <c r="D58" s="454"/>
      <c r="E58" s="454"/>
      <c r="F58" s="454"/>
      <c r="G58" s="454"/>
    </row>
    <row r="59" spans="1:7" ht="12.75" customHeight="1">
      <c r="A59" s="135">
        <v>4.7</v>
      </c>
      <c r="B59" s="295" t="s">
        <v>508</v>
      </c>
      <c r="C59" s="454"/>
      <c r="D59" s="454"/>
      <c r="E59" s="454"/>
      <c r="F59" s="454"/>
      <c r="G59" s="454"/>
    </row>
    <row r="60" spans="1:7" ht="12.75" customHeight="1">
      <c r="A60" s="135">
        <v>4.8</v>
      </c>
      <c r="B60" s="295" t="s">
        <v>413</v>
      </c>
      <c r="C60" s="454"/>
      <c r="D60" s="454"/>
      <c r="E60" s="454"/>
      <c r="F60" s="454"/>
      <c r="G60" s="454"/>
    </row>
    <row r="61" spans="1:7" ht="12.75" customHeight="1">
      <c r="A61" s="135">
        <v>4.9000000000000004</v>
      </c>
      <c r="B61" s="295" t="s">
        <v>447</v>
      </c>
      <c r="C61" s="454"/>
      <c r="D61" s="454"/>
      <c r="E61" s="454"/>
      <c r="F61" s="454"/>
      <c r="G61" s="454"/>
    </row>
    <row r="62" spans="1:7" ht="12.75" customHeight="1">
      <c r="A62" s="139">
        <v>4.0999999999999996</v>
      </c>
      <c r="B62" s="295" t="s">
        <v>411</v>
      </c>
      <c r="C62" s="454"/>
      <c r="D62" s="454"/>
      <c r="E62" s="454"/>
      <c r="F62" s="454"/>
      <c r="G62" s="454"/>
    </row>
    <row r="63" spans="1:7" ht="12.75" customHeight="1">
      <c r="A63" s="135">
        <v>4.1100000000000003</v>
      </c>
      <c r="B63" s="295" t="s">
        <v>448</v>
      </c>
      <c r="C63" s="454"/>
      <c r="D63" s="454"/>
      <c r="E63" s="454"/>
      <c r="F63" s="454"/>
      <c r="G63" s="454"/>
    </row>
    <row r="64" spans="1:7" ht="12.75" customHeight="1">
      <c r="A64" s="135">
        <v>4.12</v>
      </c>
      <c r="B64" s="295" t="s">
        <v>423</v>
      </c>
      <c r="C64" s="454"/>
      <c r="D64" s="454"/>
      <c r="E64" s="454"/>
      <c r="F64" s="454"/>
      <c r="G64" s="454"/>
    </row>
    <row r="65" spans="1:7" ht="12.75" customHeight="1">
      <c r="A65" s="135">
        <v>4.13</v>
      </c>
      <c r="B65" s="295" t="s">
        <v>449</v>
      </c>
      <c r="C65" s="454"/>
      <c r="D65" s="454"/>
      <c r="E65" s="454"/>
      <c r="F65" s="454"/>
      <c r="G65" s="454"/>
    </row>
    <row r="66" spans="1:7" ht="12.75" customHeight="1">
      <c r="A66" s="135">
        <v>4.1399999999999997</v>
      </c>
      <c r="B66" s="295" t="s">
        <v>450</v>
      </c>
      <c r="C66" s="454"/>
      <c r="D66" s="454"/>
      <c r="E66" s="454"/>
      <c r="F66" s="454"/>
      <c r="G66" s="454"/>
    </row>
    <row r="67" spans="1:7" ht="12.75" customHeight="1">
      <c r="A67" s="135">
        <v>4.1500000000000004</v>
      </c>
      <c r="B67" s="295" t="s">
        <v>451</v>
      </c>
      <c r="C67" s="454"/>
      <c r="D67" s="454"/>
      <c r="E67" s="454"/>
      <c r="F67" s="454"/>
      <c r="G67" s="454"/>
    </row>
    <row r="68" spans="1:7" ht="12.75" customHeight="1">
      <c r="A68" s="140"/>
      <c r="B68" s="294" t="s">
        <v>452</v>
      </c>
      <c r="C68" s="454"/>
      <c r="D68" s="454"/>
      <c r="E68" s="454"/>
      <c r="F68" s="454"/>
      <c r="G68" s="454"/>
    </row>
    <row r="69" spans="1:7" ht="12.75" customHeight="1">
      <c r="A69" s="135"/>
      <c r="B69" s="296"/>
      <c r="C69" s="454"/>
      <c r="D69" s="454"/>
      <c r="E69" s="454"/>
      <c r="F69" s="454"/>
      <c r="G69" s="454"/>
    </row>
    <row r="70" spans="1:7" ht="12.75" customHeight="1">
      <c r="A70" s="140">
        <v>5</v>
      </c>
      <c r="B70" s="294" t="s">
        <v>509</v>
      </c>
      <c r="C70" s="454"/>
      <c r="D70" s="454"/>
      <c r="E70" s="454"/>
      <c r="F70" s="454"/>
      <c r="G70" s="454"/>
    </row>
    <row r="71" spans="1:7" ht="12.75" customHeight="1">
      <c r="A71" s="135">
        <v>5.0999999999999996</v>
      </c>
      <c r="B71" s="295" t="s">
        <v>453</v>
      </c>
      <c r="C71" s="454"/>
      <c r="D71" s="454"/>
      <c r="E71" s="454"/>
      <c r="F71" s="454"/>
      <c r="G71" s="454"/>
    </row>
    <row r="72" spans="1:7" ht="12.75" customHeight="1">
      <c r="A72" s="135">
        <v>5.2</v>
      </c>
      <c r="B72" s="295" t="s">
        <v>454</v>
      </c>
      <c r="C72" s="454"/>
      <c r="D72" s="454"/>
      <c r="E72" s="454"/>
      <c r="F72" s="454"/>
      <c r="G72" s="454"/>
    </row>
    <row r="73" spans="1:7" ht="12.75" customHeight="1">
      <c r="A73" s="135">
        <v>5.3</v>
      </c>
      <c r="B73" s="295" t="s">
        <v>455</v>
      </c>
      <c r="C73" s="454"/>
      <c r="D73" s="454"/>
      <c r="E73" s="454"/>
      <c r="F73" s="454"/>
      <c r="G73" s="454"/>
    </row>
    <row r="74" spans="1:7" ht="12.75" customHeight="1">
      <c r="A74" s="135">
        <v>5.4</v>
      </c>
      <c r="B74" s="295" t="s">
        <v>456</v>
      </c>
      <c r="C74" s="454"/>
      <c r="D74" s="454"/>
      <c r="E74" s="454"/>
      <c r="F74" s="454"/>
      <c r="G74" s="454"/>
    </row>
    <row r="75" spans="1:7" ht="12.75" customHeight="1">
      <c r="A75" s="135">
        <v>5.5</v>
      </c>
      <c r="B75" s="295" t="s">
        <v>457</v>
      </c>
      <c r="C75" s="454"/>
      <c r="D75" s="454"/>
      <c r="E75" s="454"/>
      <c r="F75" s="454"/>
      <c r="G75" s="454"/>
    </row>
    <row r="76" spans="1:7" ht="12.75" customHeight="1">
      <c r="A76" s="135">
        <v>5.6</v>
      </c>
      <c r="B76" s="295" t="s">
        <v>458</v>
      </c>
      <c r="C76" s="454"/>
      <c r="D76" s="454"/>
      <c r="E76" s="454"/>
      <c r="F76" s="454"/>
      <c r="G76" s="454"/>
    </row>
    <row r="77" spans="1:7" ht="12.75" customHeight="1">
      <c r="A77" s="140"/>
      <c r="B77" s="294" t="s">
        <v>506</v>
      </c>
      <c r="C77" s="454"/>
      <c r="D77" s="454"/>
      <c r="E77" s="454"/>
      <c r="F77" s="454"/>
      <c r="G77" s="454"/>
    </row>
    <row r="78" spans="1:7" ht="12.75" customHeight="1">
      <c r="A78" s="140"/>
      <c r="B78" s="294"/>
      <c r="C78" s="454"/>
      <c r="D78" s="454"/>
      <c r="E78" s="454"/>
      <c r="F78" s="454"/>
      <c r="G78" s="454"/>
    </row>
    <row r="79" spans="1:7" ht="12.75" customHeight="1">
      <c r="A79" s="140">
        <v>6</v>
      </c>
      <c r="B79" s="294" t="s">
        <v>459</v>
      </c>
      <c r="C79" s="454"/>
      <c r="D79" s="454"/>
      <c r="E79" s="454"/>
      <c r="F79" s="454"/>
      <c r="G79" s="454"/>
    </row>
    <row r="80" spans="1:7" ht="12.75" customHeight="1">
      <c r="A80" s="135">
        <v>6.1</v>
      </c>
      <c r="B80" s="295" t="s">
        <v>460</v>
      </c>
      <c r="C80" s="454"/>
      <c r="D80" s="454"/>
      <c r="E80" s="454"/>
      <c r="F80" s="454"/>
      <c r="G80" s="454"/>
    </row>
    <row r="81" spans="1:7" ht="12.75" customHeight="1">
      <c r="A81" s="135">
        <v>6.2</v>
      </c>
      <c r="B81" s="295" t="s">
        <v>461</v>
      </c>
      <c r="C81" s="454"/>
      <c r="D81" s="454"/>
      <c r="E81" s="454"/>
      <c r="F81" s="454"/>
      <c r="G81" s="454"/>
    </row>
    <row r="82" spans="1:7" ht="12.75" customHeight="1">
      <c r="A82" s="135">
        <v>6.3</v>
      </c>
      <c r="B82" s="295" t="s">
        <v>462</v>
      </c>
      <c r="C82" s="454"/>
      <c r="D82" s="454"/>
      <c r="E82" s="454"/>
      <c r="F82" s="454"/>
      <c r="G82" s="454"/>
    </row>
    <row r="83" spans="1:7" ht="12.75" customHeight="1">
      <c r="A83" s="135">
        <v>6.4</v>
      </c>
      <c r="B83" s="295" t="s">
        <v>463</v>
      </c>
      <c r="C83" s="454"/>
      <c r="D83" s="454"/>
      <c r="E83" s="454"/>
      <c r="F83" s="454"/>
      <c r="G83" s="454"/>
    </row>
    <row r="84" spans="1:7" ht="12.75" customHeight="1">
      <c r="A84" s="140"/>
      <c r="B84" s="294" t="s">
        <v>464</v>
      </c>
      <c r="C84" s="454"/>
      <c r="D84" s="454"/>
      <c r="E84" s="454"/>
      <c r="F84" s="454"/>
      <c r="G84" s="454"/>
    </row>
    <row r="85" spans="1:7" ht="12.75" customHeight="1">
      <c r="A85" s="135"/>
      <c r="B85" s="296"/>
      <c r="C85" s="454"/>
      <c r="D85" s="454"/>
      <c r="E85" s="454"/>
      <c r="F85" s="454"/>
      <c r="G85" s="454"/>
    </row>
    <row r="86" spans="1:7" ht="12.75" customHeight="1">
      <c r="A86" s="140">
        <v>7</v>
      </c>
      <c r="B86" s="294" t="s">
        <v>465</v>
      </c>
      <c r="C86" s="454"/>
      <c r="D86" s="454"/>
      <c r="E86" s="454"/>
      <c r="F86" s="454"/>
      <c r="G86" s="454"/>
    </row>
    <row r="87" spans="1:7" ht="12.75" customHeight="1">
      <c r="A87" s="135"/>
      <c r="B87" s="295"/>
      <c r="C87" s="454"/>
      <c r="D87" s="454"/>
      <c r="E87" s="454"/>
      <c r="F87" s="454"/>
      <c r="G87" s="454"/>
    </row>
    <row r="88" spans="1:7" ht="12.75" customHeight="1">
      <c r="A88" s="140">
        <v>8</v>
      </c>
      <c r="B88" s="297" t="s">
        <v>515</v>
      </c>
      <c r="C88" s="454"/>
      <c r="D88" s="454"/>
      <c r="E88" s="454"/>
      <c r="F88" s="454"/>
      <c r="G88" s="454"/>
    </row>
    <row r="89" spans="1:7" ht="12.75" customHeight="1">
      <c r="A89" s="135">
        <v>8.1</v>
      </c>
      <c r="B89" s="295" t="s">
        <v>466</v>
      </c>
      <c r="C89" s="454"/>
      <c r="D89" s="454"/>
      <c r="E89" s="454"/>
      <c r="F89" s="454"/>
      <c r="G89" s="454"/>
    </row>
    <row r="90" spans="1:7" ht="12.75" customHeight="1">
      <c r="A90" s="135">
        <v>8.1999999999999993</v>
      </c>
      <c r="B90" s="295" t="s">
        <v>467</v>
      </c>
      <c r="C90" s="454"/>
      <c r="D90" s="454"/>
      <c r="E90" s="454"/>
      <c r="F90" s="454"/>
      <c r="G90" s="454"/>
    </row>
    <row r="91" spans="1:7" ht="12.75" customHeight="1">
      <c r="A91" s="135">
        <v>8.3000000000000007</v>
      </c>
      <c r="B91" s="295" t="s">
        <v>516</v>
      </c>
      <c r="C91" s="454"/>
      <c r="D91" s="454"/>
      <c r="E91" s="454"/>
      <c r="F91" s="454"/>
      <c r="G91" s="454"/>
    </row>
    <row r="92" spans="1:7" ht="12.75" customHeight="1">
      <c r="A92" s="135">
        <v>8.4</v>
      </c>
      <c r="B92" s="295" t="s">
        <v>517</v>
      </c>
      <c r="C92" s="454"/>
      <c r="D92" s="454"/>
      <c r="E92" s="454"/>
      <c r="F92" s="454"/>
      <c r="G92" s="454"/>
    </row>
    <row r="93" spans="1:7" ht="12.75" customHeight="1">
      <c r="A93" s="135"/>
      <c r="B93" s="297" t="s">
        <v>518</v>
      </c>
      <c r="C93" s="454"/>
      <c r="D93" s="454"/>
      <c r="E93" s="454"/>
      <c r="F93" s="454"/>
      <c r="G93" s="454"/>
    </row>
    <row r="94" spans="1:7" ht="12.75" customHeight="1">
      <c r="A94" s="135"/>
      <c r="B94" s="295"/>
      <c r="C94" s="454"/>
      <c r="D94" s="454"/>
      <c r="E94" s="454"/>
      <c r="F94" s="454"/>
      <c r="G94" s="454"/>
    </row>
    <row r="95" spans="1:7" ht="11.25" customHeight="1">
      <c r="A95" s="140">
        <v>8</v>
      </c>
      <c r="B95" s="294" t="s">
        <v>519</v>
      </c>
      <c r="C95" s="454"/>
      <c r="D95" s="454"/>
      <c r="E95" s="454"/>
      <c r="F95" s="454"/>
      <c r="G95" s="454"/>
    </row>
    <row r="96" spans="1:7" ht="12.75" hidden="1" customHeight="1">
      <c r="C96" s="293"/>
      <c r="D96" s="293"/>
      <c r="E96" s="293"/>
      <c r="F96" s="293"/>
      <c r="G96" s="293"/>
    </row>
    <row r="97" spans="2:7" ht="22.5" customHeight="1">
      <c r="B97" s="10" t="s">
        <v>468</v>
      </c>
    </row>
    <row r="98" spans="2:7" ht="27.75" customHeight="1">
      <c r="B98" s="447" t="s">
        <v>469</v>
      </c>
      <c r="C98" s="447"/>
      <c r="D98" s="447"/>
      <c r="E98" s="447"/>
      <c r="F98" s="447"/>
      <c r="G98" s="447"/>
    </row>
    <row r="101" spans="2:7">
      <c r="F101" s="114" t="s">
        <v>205</v>
      </c>
    </row>
  </sheetData>
  <mergeCells count="8">
    <mergeCell ref="B98:G98"/>
    <mergeCell ref="A5:E5"/>
    <mergeCell ref="A2:B2"/>
    <mergeCell ref="A3:B3"/>
    <mergeCell ref="C2:G2"/>
    <mergeCell ref="C3:G3"/>
    <mergeCell ref="C9:G51"/>
    <mergeCell ref="C52:G95"/>
  </mergeCells>
  <phoneticPr fontId="27" type="noConversion"/>
  <printOptions horizontalCentered="1" gridLines="1"/>
  <pageMargins left="0.43307086614173201" right="0.27559055118110198" top="0.62992125984252001" bottom="0.511811023622047" header="0.23622047244094499" footer="0.23622047244094499"/>
  <pageSetup paperSize="9" scale="64" orientation="portrait" verticalDpi="300" r:id="rId1"/>
  <headerFooter alignWithMargins="0">
    <oddFooter>&amp;L&amp;"Bookman Old Style,Regular"Tariff Petition for determination of tariff for  FY 2015-16, approval of estimate for FY 2014-15 and truing-up for FY 2012-13 to FY 2014-15 for PPS-1</oddFooter>
  </headerFooter>
  <rowBreaks count="2" manualBreakCount="2">
    <brk id="51" max="6" man="1"/>
    <brk id="101" max="6" man="1"/>
  </rowBreaks>
</worksheet>
</file>

<file path=xl/worksheets/sheet11.xml><?xml version="1.0" encoding="utf-8"?>
<worksheet xmlns="http://schemas.openxmlformats.org/spreadsheetml/2006/main" xmlns:r="http://schemas.openxmlformats.org/officeDocument/2006/relationships">
  <sheetPr enableFormatConditionsCalculation="0">
    <tabColor indexed="50"/>
  </sheetPr>
  <dimension ref="A1:G94"/>
  <sheetViews>
    <sheetView showGridLines="0" topLeftCell="A96" zoomScaleSheetLayoutView="100" workbookViewId="0">
      <selection activeCell="B119" sqref="B119"/>
    </sheetView>
  </sheetViews>
  <sheetFormatPr defaultRowHeight="15"/>
  <cols>
    <col min="1" max="1" width="6.140625" style="129" bestFit="1" customWidth="1"/>
    <col min="2" max="2" width="55.140625" style="10" bestFit="1" customWidth="1"/>
    <col min="3" max="3" width="15.7109375" style="10" customWidth="1"/>
    <col min="4" max="4" width="20.7109375" style="10" customWidth="1"/>
    <col min="5" max="5" width="12" style="10" bestFit="1" customWidth="1"/>
    <col min="6" max="6" width="13.28515625" style="10" customWidth="1"/>
    <col min="7" max="7" width="14.42578125" style="10" customWidth="1"/>
    <col min="8" max="16384" width="9.140625" style="126"/>
  </cols>
  <sheetData>
    <row r="1" spans="1:7">
      <c r="A1" s="69"/>
      <c r="B1" s="102"/>
    </row>
    <row r="2" spans="1:7">
      <c r="A2" s="402" t="str">
        <f>Index!A2:C2</f>
        <v>Name of Company:</v>
      </c>
      <c r="B2" s="402"/>
      <c r="C2" s="403" t="str">
        <f>Index!D2</f>
        <v>PRAGATI POWER CORPORATION LIMITED</v>
      </c>
      <c r="D2" s="403"/>
      <c r="E2" s="403"/>
      <c r="F2" s="403"/>
      <c r="G2" s="403"/>
    </row>
    <row r="3" spans="1:7">
      <c r="A3" s="402" t="str">
        <f>Index!A3:C3</f>
        <v>Name of Plant/  Station:</v>
      </c>
      <c r="B3" s="402"/>
      <c r="C3" s="403" t="str">
        <f>Index!D3</f>
        <v>PRAGATI POWER STATION-I</v>
      </c>
      <c r="D3" s="403"/>
      <c r="E3" s="403"/>
      <c r="F3" s="403"/>
      <c r="G3" s="403"/>
    </row>
    <row r="4" spans="1:7">
      <c r="A4" s="69"/>
      <c r="B4" s="102"/>
    </row>
    <row r="5" spans="1:7">
      <c r="A5" s="429" t="str">
        <f>Index!D17</f>
        <v>Break-up of Capital Cost for Gas/ Liquid fuel based Projects</v>
      </c>
      <c r="B5" s="429"/>
      <c r="C5" s="429"/>
      <c r="D5" s="429"/>
      <c r="E5" s="429"/>
      <c r="F5" s="51" t="s">
        <v>156</v>
      </c>
      <c r="G5" s="51" t="str">
        <f>Index!C17</f>
        <v>F10</v>
      </c>
    </row>
    <row r="6" spans="1:7">
      <c r="A6" s="130"/>
      <c r="B6" s="131"/>
      <c r="C6" s="131"/>
      <c r="G6" s="10" t="s">
        <v>676</v>
      </c>
    </row>
    <row r="7" spans="1:7" ht="38.25">
      <c r="A7" s="66" t="s">
        <v>499</v>
      </c>
      <c r="B7" s="143" t="s">
        <v>388</v>
      </c>
      <c r="C7" s="143" t="s">
        <v>504</v>
      </c>
      <c r="D7" s="143" t="s">
        <v>503</v>
      </c>
      <c r="E7" s="143" t="s">
        <v>507</v>
      </c>
      <c r="F7" s="143" t="s">
        <v>520</v>
      </c>
      <c r="G7" s="143" t="s">
        <v>389</v>
      </c>
    </row>
    <row r="8" spans="1:7">
      <c r="A8" s="66"/>
      <c r="B8" s="143" t="s">
        <v>19</v>
      </c>
      <c r="C8" s="143" t="s">
        <v>20</v>
      </c>
      <c r="D8" s="143" t="s">
        <v>21</v>
      </c>
      <c r="E8" s="143" t="s">
        <v>7</v>
      </c>
      <c r="F8" s="143" t="s">
        <v>59</v>
      </c>
      <c r="G8" s="143" t="s">
        <v>287</v>
      </c>
    </row>
    <row r="9" spans="1:7" ht="15" customHeight="1">
      <c r="A9" s="133">
        <v>1</v>
      </c>
      <c r="B9" s="112" t="s">
        <v>390</v>
      </c>
      <c r="C9" s="456" t="s">
        <v>742</v>
      </c>
      <c r="D9" s="456"/>
      <c r="E9" s="456"/>
      <c r="F9" s="456"/>
      <c r="G9" s="456"/>
    </row>
    <row r="10" spans="1:7" ht="15" customHeight="1">
      <c r="A10" s="133">
        <v>1.1000000000000001</v>
      </c>
      <c r="B10" s="111" t="s">
        <v>391</v>
      </c>
      <c r="C10" s="456"/>
      <c r="D10" s="456"/>
      <c r="E10" s="456"/>
      <c r="F10" s="456"/>
      <c r="G10" s="456"/>
    </row>
    <row r="11" spans="1:7" ht="15" customHeight="1">
      <c r="A11" s="133">
        <v>1.2</v>
      </c>
      <c r="B11" s="109" t="s">
        <v>392</v>
      </c>
      <c r="C11" s="456"/>
      <c r="D11" s="456"/>
      <c r="E11" s="456"/>
      <c r="F11" s="456"/>
      <c r="G11" s="456"/>
    </row>
    <row r="12" spans="1:7" ht="15" customHeight="1">
      <c r="A12" s="133">
        <v>1.3</v>
      </c>
      <c r="B12" s="109" t="s">
        <v>393</v>
      </c>
      <c r="C12" s="456"/>
      <c r="D12" s="456"/>
      <c r="E12" s="456"/>
      <c r="F12" s="456"/>
      <c r="G12" s="456"/>
    </row>
    <row r="13" spans="1:7" ht="15" customHeight="1">
      <c r="A13" s="133"/>
      <c r="B13" s="110" t="s">
        <v>394</v>
      </c>
      <c r="C13" s="456"/>
      <c r="D13" s="456"/>
      <c r="E13" s="456"/>
      <c r="F13" s="456"/>
      <c r="G13" s="456"/>
    </row>
    <row r="14" spans="1:7" ht="15" customHeight="1">
      <c r="A14" s="133"/>
      <c r="B14" s="110"/>
      <c r="C14" s="456"/>
      <c r="D14" s="456"/>
      <c r="E14" s="456"/>
      <c r="F14" s="456"/>
      <c r="G14" s="456"/>
    </row>
    <row r="15" spans="1:7" ht="15" customHeight="1">
      <c r="A15" s="134">
        <v>2</v>
      </c>
      <c r="B15" s="110" t="s">
        <v>395</v>
      </c>
      <c r="C15" s="456"/>
      <c r="D15" s="456"/>
      <c r="E15" s="456"/>
      <c r="F15" s="456"/>
      <c r="G15" s="456"/>
    </row>
    <row r="16" spans="1:7" ht="15" customHeight="1">
      <c r="A16" s="133">
        <v>2.1</v>
      </c>
      <c r="B16" s="109" t="s">
        <v>470</v>
      </c>
      <c r="C16" s="456"/>
      <c r="D16" s="456"/>
      <c r="E16" s="456"/>
      <c r="F16" s="456"/>
      <c r="G16" s="456"/>
    </row>
    <row r="17" spans="1:7" ht="15" customHeight="1">
      <c r="A17" s="135">
        <v>2.2000000000000002</v>
      </c>
      <c r="B17" s="109" t="s">
        <v>397</v>
      </c>
      <c r="C17" s="456"/>
      <c r="D17" s="456"/>
      <c r="E17" s="456"/>
      <c r="F17" s="456"/>
      <c r="G17" s="456"/>
    </row>
    <row r="18" spans="1:7" ht="15" customHeight="1">
      <c r="A18" s="135">
        <v>2.2999999999999998</v>
      </c>
      <c r="B18" s="109" t="s">
        <v>471</v>
      </c>
      <c r="C18" s="456"/>
      <c r="D18" s="456"/>
      <c r="E18" s="456"/>
      <c r="F18" s="456"/>
      <c r="G18" s="456"/>
    </row>
    <row r="19" spans="1:7" ht="15" customHeight="1">
      <c r="A19" s="135">
        <v>2.4</v>
      </c>
      <c r="B19" s="136" t="s">
        <v>398</v>
      </c>
      <c r="C19" s="456"/>
      <c r="D19" s="456"/>
      <c r="E19" s="456"/>
      <c r="F19" s="456"/>
      <c r="G19" s="456"/>
    </row>
    <row r="20" spans="1:7" ht="15" customHeight="1">
      <c r="A20" s="135" t="s">
        <v>428</v>
      </c>
      <c r="B20" s="136" t="s">
        <v>472</v>
      </c>
      <c r="C20" s="456"/>
      <c r="D20" s="456"/>
      <c r="E20" s="456"/>
      <c r="F20" s="456"/>
      <c r="G20" s="456"/>
    </row>
    <row r="21" spans="1:7" ht="15" customHeight="1">
      <c r="A21" s="135" t="s">
        <v>429</v>
      </c>
      <c r="B21" s="136" t="s">
        <v>400</v>
      </c>
      <c r="C21" s="456"/>
      <c r="D21" s="456"/>
      <c r="E21" s="456"/>
      <c r="F21" s="456"/>
      <c r="G21" s="456"/>
    </row>
    <row r="22" spans="1:7" s="127" customFormat="1" ht="15" customHeight="1">
      <c r="A22" s="135" t="s">
        <v>430</v>
      </c>
      <c r="B22" s="136" t="s">
        <v>402</v>
      </c>
      <c r="C22" s="456"/>
      <c r="D22" s="456"/>
      <c r="E22" s="456"/>
      <c r="F22" s="456"/>
      <c r="G22" s="456"/>
    </row>
    <row r="23" spans="1:7" ht="15" customHeight="1">
      <c r="A23" s="135" t="s">
        <v>431</v>
      </c>
      <c r="B23" s="136" t="s">
        <v>445</v>
      </c>
      <c r="C23" s="456"/>
      <c r="D23" s="456"/>
      <c r="E23" s="456"/>
      <c r="F23" s="456"/>
      <c r="G23" s="456"/>
    </row>
    <row r="24" spans="1:7" ht="15" customHeight="1">
      <c r="A24" s="135" t="s">
        <v>432</v>
      </c>
      <c r="B24" s="136" t="s">
        <v>404</v>
      </c>
      <c r="C24" s="456"/>
      <c r="D24" s="456"/>
      <c r="E24" s="456"/>
      <c r="F24" s="456"/>
      <c r="G24" s="456"/>
    </row>
    <row r="25" spans="1:7" ht="15" customHeight="1">
      <c r="A25" s="135" t="s">
        <v>434</v>
      </c>
      <c r="B25" s="136" t="s">
        <v>406</v>
      </c>
      <c r="C25" s="456"/>
      <c r="D25" s="456"/>
      <c r="E25" s="456"/>
      <c r="F25" s="456"/>
      <c r="G25" s="456"/>
    </row>
    <row r="26" spans="1:7" ht="15" customHeight="1">
      <c r="A26" s="135" t="s">
        <v>473</v>
      </c>
      <c r="B26" s="136" t="s">
        <v>408</v>
      </c>
      <c r="C26" s="456"/>
      <c r="D26" s="456"/>
      <c r="E26" s="456"/>
      <c r="F26" s="456"/>
      <c r="G26" s="456"/>
    </row>
    <row r="27" spans="1:7" ht="15" customHeight="1">
      <c r="A27" s="135" t="s">
        <v>474</v>
      </c>
      <c r="B27" s="136" t="s">
        <v>475</v>
      </c>
      <c r="C27" s="456"/>
      <c r="D27" s="456"/>
      <c r="E27" s="456"/>
      <c r="F27" s="456"/>
      <c r="G27" s="456"/>
    </row>
    <row r="28" spans="1:7" ht="15" customHeight="1">
      <c r="A28" s="135" t="s">
        <v>476</v>
      </c>
      <c r="B28" s="136" t="s">
        <v>477</v>
      </c>
      <c r="C28" s="456"/>
      <c r="D28" s="456"/>
      <c r="E28" s="456"/>
      <c r="F28" s="456"/>
      <c r="G28" s="456"/>
    </row>
    <row r="29" spans="1:7" ht="15" customHeight="1">
      <c r="A29" s="135" t="s">
        <v>478</v>
      </c>
      <c r="B29" s="136" t="s">
        <v>425</v>
      </c>
      <c r="C29" s="456"/>
      <c r="D29" s="456"/>
      <c r="E29" s="456"/>
      <c r="F29" s="456"/>
      <c r="G29" s="456"/>
    </row>
    <row r="30" spans="1:7" ht="15" customHeight="1">
      <c r="A30" s="135"/>
      <c r="B30" s="132" t="s">
        <v>426</v>
      </c>
      <c r="C30" s="456"/>
      <c r="D30" s="456"/>
      <c r="E30" s="456"/>
      <c r="F30" s="456"/>
      <c r="G30" s="456"/>
    </row>
    <row r="31" spans="1:7" s="127" customFormat="1" ht="15" customHeight="1">
      <c r="A31" s="135">
        <v>2.5</v>
      </c>
      <c r="B31" s="108" t="s">
        <v>427</v>
      </c>
      <c r="C31" s="456"/>
      <c r="D31" s="456"/>
      <c r="E31" s="456"/>
      <c r="F31" s="456"/>
      <c r="G31" s="456"/>
    </row>
    <row r="32" spans="1:7" ht="15" customHeight="1">
      <c r="A32" s="135" t="s">
        <v>479</v>
      </c>
      <c r="B32" s="138" t="s">
        <v>510</v>
      </c>
      <c r="C32" s="456"/>
      <c r="D32" s="456"/>
      <c r="E32" s="456"/>
      <c r="F32" s="456"/>
      <c r="G32" s="456"/>
    </row>
    <row r="33" spans="1:7" ht="15" customHeight="1">
      <c r="A33" s="135" t="s">
        <v>480</v>
      </c>
      <c r="B33" s="138" t="s">
        <v>511</v>
      </c>
      <c r="C33" s="456"/>
      <c r="D33" s="456"/>
      <c r="E33" s="456"/>
      <c r="F33" s="456"/>
      <c r="G33" s="456"/>
    </row>
    <row r="34" spans="1:7" ht="15" customHeight="1">
      <c r="A34" s="135" t="s">
        <v>481</v>
      </c>
      <c r="B34" s="138" t="s">
        <v>512</v>
      </c>
      <c r="C34" s="456"/>
      <c r="D34" s="456"/>
      <c r="E34" s="456"/>
      <c r="F34" s="456"/>
      <c r="G34" s="456"/>
    </row>
    <row r="35" spans="1:7" ht="15" customHeight="1">
      <c r="A35" s="135" t="s">
        <v>482</v>
      </c>
      <c r="B35" s="138" t="s">
        <v>513</v>
      </c>
      <c r="C35" s="456"/>
      <c r="D35" s="456"/>
      <c r="E35" s="456"/>
      <c r="F35" s="456"/>
      <c r="G35" s="456"/>
    </row>
    <row r="36" spans="1:7" ht="15" customHeight="1">
      <c r="A36" s="135" t="s">
        <v>483</v>
      </c>
      <c r="B36" s="138" t="s">
        <v>433</v>
      </c>
      <c r="C36" s="456"/>
      <c r="D36" s="456"/>
      <c r="E36" s="456"/>
      <c r="F36" s="456"/>
      <c r="G36" s="456"/>
    </row>
    <row r="37" spans="1:7" ht="15" customHeight="1">
      <c r="A37" s="135" t="s">
        <v>484</v>
      </c>
      <c r="B37" s="138" t="s">
        <v>514</v>
      </c>
      <c r="C37" s="456"/>
      <c r="D37" s="456"/>
      <c r="E37" s="456"/>
      <c r="F37" s="456"/>
      <c r="G37" s="456"/>
    </row>
    <row r="38" spans="1:7" ht="15" customHeight="1">
      <c r="A38" s="135"/>
      <c r="B38" s="132" t="s">
        <v>435</v>
      </c>
      <c r="C38" s="456"/>
      <c r="D38" s="456"/>
      <c r="E38" s="456"/>
      <c r="F38" s="456"/>
      <c r="G38" s="456"/>
    </row>
    <row r="39" spans="1:7" ht="15" customHeight="1">
      <c r="A39" s="135">
        <v>2.6</v>
      </c>
      <c r="B39" s="108" t="s">
        <v>485</v>
      </c>
      <c r="C39" s="456"/>
      <c r="D39" s="456"/>
      <c r="E39" s="456"/>
      <c r="F39" s="456"/>
      <c r="G39" s="456"/>
    </row>
    <row r="40" spans="1:7" ht="15" customHeight="1">
      <c r="A40" s="135"/>
      <c r="B40" s="132" t="s">
        <v>505</v>
      </c>
      <c r="C40" s="456"/>
      <c r="D40" s="456"/>
      <c r="E40" s="456"/>
      <c r="F40" s="456"/>
      <c r="G40" s="456"/>
    </row>
    <row r="41" spans="1:7" s="127" customFormat="1" ht="15" customHeight="1">
      <c r="A41" s="135">
        <v>2.7</v>
      </c>
      <c r="B41" s="108" t="s">
        <v>436</v>
      </c>
      <c r="C41" s="456"/>
      <c r="D41" s="456"/>
      <c r="E41" s="456"/>
      <c r="F41" s="456"/>
      <c r="G41" s="456"/>
    </row>
    <row r="42" spans="1:7" ht="15" customHeight="1">
      <c r="A42" s="135" t="s">
        <v>486</v>
      </c>
      <c r="B42" s="138" t="s">
        <v>438</v>
      </c>
      <c r="C42" s="456"/>
      <c r="D42" s="456"/>
      <c r="E42" s="456"/>
      <c r="F42" s="456"/>
      <c r="G42" s="456"/>
    </row>
    <row r="43" spans="1:7" ht="15" customHeight="1">
      <c r="A43" s="135" t="s">
        <v>487</v>
      </c>
      <c r="B43" s="138" t="s">
        <v>440</v>
      </c>
      <c r="C43" s="456"/>
      <c r="D43" s="456"/>
      <c r="E43" s="456"/>
      <c r="F43" s="456"/>
      <c r="G43" s="456"/>
    </row>
    <row r="44" spans="1:7" ht="15" customHeight="1">
      <c r="A44" s="135"/>
      <c r="B44" s="132" t="s">
        <v>441</v>
      </c>
      <c r="C44" s="456"/>
      <c r="D44" s="456"/>
      <c r="E44" s="456"/>
      <c r="F44" s="456"/>
      <c r="G44" s="456"/>
    </row>
    <row r="45" spans="1:7" ht="15" customHeight="1">
      <c r="A45" s="135"/>
      <c r="B45" s="132" t="s">
        <v>442</v>
      </c>
      <c r="C45" s="456"/>
      <c r="D45" s="456"/>
      <c r="E45" s="456"/>
      <c r="F45" s="456"/>
      <c r="G45" s="456"/>
    </row>
    <row r="46" spans="1:7" ht="15" customHeight="1">
      <c r="A46" s="135"/>
      <c r="B46" s="132"/>
      <c r="C46" s="456"/>
      <c r="D46" s="456"/>
      <c r="E46" s="456"/>
      <c r="F46" s="456"/>
      <c r="G46" s="456"/>
    </row>
    <row r="47" spans="1:7" ht="15" customHeight="1">
      <c r="A47" s="140">
        <v>3</v>
      </c>
      <c r="B47" s="132" t="s">
        <v>443</v>
      </c>
      <c r="C47" s="456" t="s">
        <v>742</v>
      </c>
      <c r="D47" s="456"/>
      <c r="E47" s="456"/>
      <c r="F47" s="456"/>
      <c r="G47" s="456"/>
    </row>
    <row r="48" spans="1:7" ht="15" customHeight="1">
      <c r="A48" s="140"/>
      <c r="B48" s="132"/>
      <c r="C48" s="456"/>
      <c r="D48" s="456"/>
      <c r="E48" s="456"/>
      <c r="F48" s="456"/>
      <c r="G48" s="456"/>
    </row>
    <row r="49" spans="1:7" ht="15" customHeight="1">
      <c r="A49" s="140">
        <v>4</v>
      </c>
      <c r="B49" s="132" t="s">
        <v>46</v>
      </c>
      <c r="C49" s="456"/>
      <c r="D49" s="456"/>
      <c r="E49" s="456"/>
      <c r="F49" s="456"/>
      <c r="G49" s="456"/>
    </row>
    <row r="50" spans="1:7" ht="15" customHeight="1">
      <c r="A50" s="135">
        <v>4.0999999999999996</v>
      </c>
      <c r="B50" s="141" t="s">
        <v>444</v>
      </c>
      <c r="C50" s="456"/>
      <c r="D50" s="456"/>
      <c r="E50" s="456"/>
      <c r="F50" s="456"/>
      <c r="G50" s="456"/>
    </row>
    <row r="51" spans="1:7" ht="15" customHeight="1">
      <c r="A51" s="135">
        <v>4.2</v>
      </c>
      <c r="B51" s="141" t="s">
        <v>400</v>
      </c>
      <c r="C51" s="456"/>
      <c r="D51" s="456"/>
      <c r="E51" s="456"/>
      <c r="F51" s="456"/>
      <c r="G51" s="456"/>
    </row>
    <row r="52" spans="1:7" ht="15" customHeight="1">
      <c r="A52" s="135">
        <v>4.3</v>
      </c>
      <c r="B52" s="141" t="s">
        <v>402</v>
      </c>
      <c r="C52" s="456"/>
      <c r="D52" s="456"/>
      <c r="E52" s="456"/>
      <c r="F52" s="456"/>
      <c r="G52" s="456"/>
    </row>
    <row r="53" spans="1:7" ht="15" customHeight="1">
      <c r="A53" s="135">
        <v>4.4000000000000004</v>
      </c>
      <c r="B53" s="141" t="s">
        <v>445</v>
      </c>
      <c r="C53" s="456"/>
      <c r="D53" s="456"/>
      <c r="E53" s="456"/>
      <c r="F53" s="456"/>
      <c r="G53" s="456"/>
    </row>
    <row r="54" spans="1:7" ht="15" customHeight="1">
      <c r="A54" s="135">
        <v>4.5</v>
      </c>
      <c r="B54" s="141" t="s">
        <v>404</v>
      </c>
      <c r="C54" s="456"/>
      <c r="D54" s="456"/>
      <c r="E54" s="456"/>
      <c r="F54" s="456"/>
      <c r="G54" s="456"/>
    </row>
    <row r="55" spans="1:7" ht="15" customHeight="1">
      <c r="A55" s="135">
        <v>4.5999999999999996</v>
      </c>
      <c r="B55" s="141" t="s">
        <v>406</v>
      </c>
      <c r="C55" s="456"/>
      <c r="D55" s="456"/>
      <c r="E55" s="456"/>
      <c r="F55" s="456"/>
      <c r="G55" s="456"/>
    </row>
    <row r="56" spans="1:7" ht="15" customHeight="1">
      <c r="A56" s="135">
        <v>4.7</v>
      </c>
      <c r="B56" s="141" t="s">
        <v>472</v>
      </c>
      <c r="C56" s="456"/>
      <c r="D56" s="456"/>
      <c r="E56" s="456"/>
      <c r="F56" s="456"/>
      <c r="G56" s="456"/>
    </row>
    <row r="57" spans="1:7" ht="15" customHeight="1">
      <c r="A57" s="135">
        <v>4.8</v>
      </c>
      <c r="B57" s="141" t="s">
        <v>449</v>
      </c>
      <c r="C57" s="456"/>
      <c r="D57" s="456"/>
      <c r="E57" s="456"/>
      <c r="F57" s="456"/>
      <c r="G57" s="456"/>
    </row>
    <row r="58" spans="1:7" ht="15" customHeight="1">
      <c r="A58" s="135">
        <v>4.9000000000000004</v>
      </c>
      <c r="B58" s="141" t="s">
        <v>450</v>
      </c>
      <c r="C58" s="456"/>
      <c r="D58" s="456"/>
      <c r="E58" s="456"/>
      <c r="F58" s="456"/>
      <c r="G58" s="456"/>
    </row>
    <row r="59" spans="1:7" ht="15" customHeight="1">
      <c r="A59" s="139">
        <v>4.0999999999999996</v>
      </c>
      <c r="B59" s="141" t="s">
        <v>488</v>
      </c>
      <c r="C59" s="456"/>
      <c r="D59" s="456"/>
      <c r="E59" s="456"/>
      <c r="F59" s="456"/>
      <c r="G59" s="456"/>
    </row>
    <row r="60" spans="1:7" ht="15" customHeight="1">
      <c r="A60" s="135">
        <v>4.1100000000000003</v>
      </c>
      <c r="B60" s="141" t="s">
        <v>477</v>
      </c>
      <c r="C60" s="456"/>
      <c r="D60" s="456"/>
      <c r="E60" s="456"/>
      <c r="F60" s="456"/>
      <c r="G60" s="456"/>
    </row>
    <row r="61" spans="1:7" ht="15" customHeight="1">
      <c r="A61" s="140"/>
      <c r="B61" s="132" t="s">
        <v>452</v>
      </c>
      <c r="C61" s="456"/>
      <c r="D61" s="456"/>
      <c r="E61" s="456"/>
      <c r="F61" s="456"/>
      <c r="G61" s="456"/>
    </row>
    <row r="62" spans="1:7" ht="15" customHeight="1">
      <c r="A62" s="135"/>
      <c r="B62" s="108"/>
      <c r="C62" s="456"/>
      <c r="D62" s="456"/>
      <c r="E62" s="456"/>
      <c r="F62" s="456"/>
      <c r="G62" s="456"/>
    </row>
    <row r="63" spans="1:7" ht="15" customHeight="1">
      <c r="A63" s="140">
        <v>5</v>
      </c>
      <c r="B63" s="132" t="s">
        <v>509</v>
      </c>
      <c r="C63" s="456"/>
      <c r="D63" s="456"/>
      <c r="E63" s="456"/>
      <c r="F63" s="456"/>
      <c r="G63" s="456"/>
    </row>
    <row r="64" spans="1:7" ht="15" customHeight="1">
      <c r="A64" s="135">
        <v>5.0999999999999996</v>
      </c>
      <c r="B64" s="141" t="s">
        <v>453</v>
      </c>
      <c r="C64" s="456"/>
      <c r="D64" s="456"/>
      <c r="E64" s="456"/>
      <c r="F64" s="456"/>
      <c r="G64" s="456"/>
    </row>
    <row r="65" spans="1:7" ht="15" customHeight="1">
      <c r="A65" s="135">
        <v>5.2</v>
      </c>
      <c r="B65" s="141" t="s">
        <v>454</v>
      </c>
      <c r="C65" s="456"/>
      <c r="D65" s="456"/>
      <c r="E65" s="456"/>
      <c r="F65" s="456"/>
      <c r="G65" s="456"/>
    </row>
    <row r="66" spans="1:7" ht="15" customHeight="1">
      <c r="A66" s="135">
        <v>5.3</v>
      </c>
      <c r="B66" s="141" t="s">
        <v>455</v>
      </c>
      <c r="C66" s="456"/>
      <c r="D66" s="456"/>
      <c r="E66" s="456"/>
      <c r="F66" s="456"/>
      <c r="G66" s="456"/>
    </row>
    <row r="67" spans="1:7" ht="15" customHeight="1">
      <c r="A67" s="135">
        <v>5.4</v>
      </c>
      <c r="B67" s="141" t="s">
        <v>456</v>
      </c>
      <c r="C67" s="456"/>
      <c r="D67" s="456"/>
      <c r="E67" s="456"/>
      <c r="F67" s="456"/>
      <c r="G67" s="456"/>
    </row>
    <row r="68" spans="1:7" ht="15" customHeight="1">
      <c r="A68" s="135">
        <v>5.5</v>
      </c>
      <c r="B68" s="141" t="s">
        <v>457</v>
      </c>
      <c r="C68" s="456"/>
      <c r="D68" s="456"/>
      <c r="E68" s="456"/>
      <c r="F68" s="456"/>
      <c r="G68" s="456"/>
    </row>
    <row r="69" spans="1:7" ht="15" customHeight="1">
      <c r="A69" s="135">
        <v>5.6</v>
      </c>
      <c r="B69" s="141" t="s">
        <v>458</v>
      </c>
      <c r="C69" s="456"/>
      <c r="D69" s="456"/>
      <c r="E69" s="456"/>
      <c r="F69" s="456"/>
      <c r="G69" s="456"/>
    </row>
    <row r="70" spans="1:7" ht="15" customHeight="1">
      <c r="A70" s="140"/>
      <c r="B70" s="132" t="s">
        <v>506</v>
      </c>
      <c r="C70" s="456"/>
      <c r="D70" s="456"/>
      <c r="E70" s="456"/>
      <c r="F70" s="456"/>
      <c r="G70" s="456"/>
    </row>
    <row r="71" spans="1:7" ht="15" customHeight="1">
      <c r="A71" s="140"/>
      <c r="B71" s="132"/>
      <c r="C71" s="456"/>
      <c r="D71" s="456"/>
      <c r="E71" s="456"/>
      <c r="F71" s="456"/>
      <c r="G71" s="456"/>
    </row>
    <row r="72" spans="1:7" ht="15" customHeight="1">
      <c r="A72" s="140">
        <v>6</v>
      </c>
      <c r="B72" s="132" t="s">
        <v>459</v>
      </c>
      <c r="C72" s="456"/>
      <c r="D72" s="456"/>
      <c r="E72" s="456"/>
      <c r="F72" s="456"/>
      <c r="G72" s="456"/>
    </row>
    <row r="73" spans="1:7" ht="15" customHeight="1">
      <c r="A73" s="135">
        <v>6.1</v>
      </c>
      <c r="B73" s="141" t="s">
        <v>460</v>
      </c>
      <c r="C73" s="456"/>
      <c r="D73" s="456"/>
      <c r="E73" s="456"/>
      <c r="F73" s="456"/>
      <c r="G73" s="456"/>
    </row>
    <row r="74" spans="1:7" ht="15" customHeight="1">
      <c r="A74" s="135">
        <v>6.2</v>
      </c>
      <c r="B74" s="141" t="s">
        <v>461</v>
      </c>
      <c r="C74" s="456"/>
      <c r="D74" s="456"/>
      <c r="E74" s="456"/>
      <c r="F74" s="456"/>
      <c r="G74" s="456"/>
    </row>
    <row r="75" spans="1:7" ht="15" customHeight="1">
      <c r="A75" s="135">
        <v>6.3</v>
      </c>
      <c r="B75" s="141" t="s">
        <v>462</v>
      </c>
      <c r="C75" s="456"/>
      <c r="D75" s="456"/>
      <c r="E75" s="456"/>
      <c r="F75" s="456"/>
      <c r="G75" s="456"/>
    </row>
    <row r="76" spans="1:7" ht="15" customHeight="1">
      <c r="A76" s="135">
        <v>6.4</v>
      </c>
      <c r="B76" s="141" t="s">
        <v>463</v>
      </c>
      <c r="C76" s="456"/>
      <c r="D76" s="456"/>
      <c r="E76" s="456"/>
      <c r="F76" s="456"/>
      <c r="G76" s="456"/>
    </row>
    <row r="77" spans="1:7" ht="15" customHeight="1">
      <c r="A77" s="140"/>
      <c r="B77" s="132" t="s">
        <v>464</v>
      </c>
      <c r="C77" s="456"/>
      <c r="D77" s="456"/>
      <c r="E77" s="456"/>
      <c r="F77" s="456"/>
      <c r="G77" s="456"/>
    </row>
    <row r="78" spans="1:7" ht="15" customHeight="1">
      <c r="A78" s="135"/>
      <c r="B78" s="108"/>
      <c r="C78" s="456"/>
      <c r="D78" s="456"/>
      <c r="E78" s="456"/>
      <c r="F78" s="456"/>
      <c r="G78" s="456"/>
    </row>
    <row r="79" spans="1:7" ht="15" customHeight="1">
      <c r="A79" s="140">
        <v>7</v>
      </c>
      <c r="B79" s="132" t="s">
        <v>465</v>
      </c>
      <c r="C79" s="456"/>
      <c r="D79" s="456"/>
      <c r="E79" s="456"/>
      <c r="F79" s="456"/>
      <c r="G79" s="456"/>
    </row>
    <row r="80" spans="1:7" ht="15" customHeight="1">
      <c r="A80" s="135"/>
      <c r="B80" s="141"/>
      <c r="C80" s="456"/>
      <c r="D80" s="456"/>
      <c r="E80" s="456"/>
      <c r="F80" s="456"/>
      <c r="G80" s="456"/>
    </row>
    <row r="81" spans="1:7">
      <c r="A81" s="140">
        <v>8</v>
      </c>
      <c r="B81" s="142" t="s">
        <v>515</v>
      </c>
      <c r="C81" s="456"/>
      <c r="D81" s="456"/>
      <c r="E81" s="456"/>
      <c r="F81" s="456"/>
      <c r="G81" s="456"/>
    </row>
    <row r="82" spans="1:7">
      <c r="A82" s="135">
        <v>8.1</v>
      </c>
      <c r="B82" s="141" t="s">
        <v>466</v>
      </c>
      <c r="C82" s="456"/>
      <c r="D82" s="456"/>
      <c r="E82" s="456"/>
      <c r="F82" s="456"/>
      <c r="G82" s="456"/>
    </row>
    <row r="83" spans="1:7">
      <c r="A83" s="135">
        <v>8.1999999999999993</v>
      </c>
      <c r="B83" s="141" t="s">
        <v>467</v>
      </c>
      <c r="C83" s="456"/>
      <c r="D83" s="456"/>
      <c r="E83" s="456"/>
      <c r="F83" s="456"/>
      <c r="G83" s="456"/>
    </row>
    <row r="84" spans="1:7">
      <c r="A84" s="135">
        <v>8.3000000000000007</v>
      </c>
      <c r="B84" s="141" t="s">
        <v>516</v>
      </c>
      <c r="C84" s="456"/>
      <c r="D84" s="456"/>
      <c r="E84" s="456"/>
      <c r="F84" s="456"/>
      <c r="G84" s="456"/>
    </row>
    <row r="85" spans="1:7">
      <c r="A85" s="135">
        <v>8.4</v>
      </c>
      <c r="B85" s="141" t="s">
        <v>517</v>
      </c>
      <c r="C85" s="108"/>
      <c r="D85" s="108"/>
      <c r="E85" s="108"/>
      <c r="F85" s="108"/>
      <c r="G85" s="108"/>
    </row>
    <row r="86" spans="1:7">
      <c r="A86" s="135"/>
      <c r="B86" s="142" t="s">
        <v>518</v>
      </c>
      <c r="C86" s="132"/>
      <c r="D86" s="132"/>
      <c r="E86" s="132"/>
      <c r="F86" s="132"/>
      <c r="G86" s="132"/>
    </row>
    <row r="87" spans="1:7">
      <c r="A87" s="135"/>
      <c r="B87" s="141"/>
      <c r="C87" s="108"/>
      <c r="D87" s="108"/>
      <c r="E87" s="108"/>
      <c r="F87" s="108"/>
      <c r="G87" s="108"/>
    </row>
    <row r="88" spans="1:7">
      <c r="A88" s="140">
        <v>8</v>
      </c>
      <c r="B88" s="132" t="s">
        <v>519</v>
      </c>
      <c r="C88" s="132"/>
      <c r="D88" s="132"/>
      <c r="E88" s="132"/>
      <c r="F88" s="132"/>
      <c r="G88" s="132"/>
    </row>
    <row r="90" spans="1:7">
      <c r="B90" s="10" t="s">
        <v>468</v>
      </c>
    </row>
    <row r="91" spans="1:7" ht="30" customHeight="1">
      <c r="B91" s="455" t="s">
        <v>469</v>
      </c>
      <c r="C91" s="455"/>
      <c r="D91" s="455"/>
      <c r="E91" s="455"/>
      <c r="F91" s="455"/>
      <c r="G91" s="455"/>
    </row>
    <row r="94" spans="1:7">
      <c r="F94" s="114" t="s">
        <v>205</v>
      </c>
    </row>
  </sheetData>
  <mergeCells count="8">
    <mergeCell ref="A5:E5"/>
    <mergeCell ref="B91:G91"/>
    <mergeCell ref="A2:B2"/>
    <mergeCell ref="A3:B3"/>
    <mergeCell ref="C2:G2"/>
    <mergeCell ref="C3:G3"/>
    <mergeCell ref="C9:G46"/>
    <mergeCell ref="C47:G84"/>
  </mergeCells>
  <phoneticPr fontId="27" type="noConversion"/>
  <printOptions horizontalCentered="1" gridLines="1"/>
  <pageMargins left="0.43307086614173229" right="0.27559055118110237" top="0.62992125984251968" bottom="0.51181102362204722" header="0.23622047244094491" footer="0.23622047244094491"/>
  <pageSetup paperSize="9" scale="61" orientation="landscape" verticalDpi="300" r:id="rId1"/>
  <headerFooter alignWithMargins="0">
    <oddFooter>&amp;L&amp;"Bookman Old Style,Regular"Tariff Petition for determination of tariff for  FY 2015-16, approval of estimate for FY 2014-15 and truing-up for FY 2012-13 to FY 2013-14 for PPS-1</oddFooter>
  </headerFooter>
  <rowBreaks count="1" manualBreakCount="1">
    <brk id="46" max="6" man="1"/>
  </rowBreaks>
</worksheet>
</file>

<file path=xl/worksheets/sheet12.xml><?xml version="1.0" encoding="utf-8"?>
<worksheet xmlns="http://schemas.openxmlformats.org/spreadsheetml/2006/main" xmlns:r="http://schemas.openxmlformats.org/officeDocument/2006/relationships">
  <sheetPr enableFormatConditionsCalculation="0">
    <tabColor indexed="50"/>
  </sheetPr>
  <dimension ref="A1:R27"/>
  <sheetViews>
    <sheetView showGridLines="0" topLeftCell="A22" zoomScale="75" zoomScaleNormal="75" zoomScaleSheetLayoutView="73" workbookViewId="0">
      <selection activeCell="A22" sqref="A22:I22"/>
    </sheetView>
  </sheetViews>
  <sheetFormatPr defaultRowHeight="13.5" customHeight="1"/>
  <cols>
    <col min="1" max="1" width="3.28515625" style="146" bestFit="1" customWidth="1"/>
    <col min="2" max="2" width="74.140625" style="146" bestFit="1" customWidth="1"/>
    <col min="3" max="9" width="6.5703125" style="146" customWidth="1"/>
    <col min="10" max="10" width="7.7109375" style="146" customWidth="1"/>
    <col min="11" max="16384" width="9.140625" style="146"/>
  </cols>
  <sheetData>
    <row r="1" spans="1:10" ht="13.5" customHeight="1">
      <c r="A1" s="69"/>
      <c r="B1" s="102"/>
      <c r="C1" s="10"/>
      <c r="D1" s="10"/>
      <c r="E1" s="10"/>
      <c r="F1" s="10"/>
      <c r="G1" s="10"/>
      <c r="H1" s="69"/>
      <c r="I1" s="102"/>
      <c r="J1" s="148"/>
    </row>
    <row r="2" spans="1:10" ht="13.5" customHeight="1">
      <c r="A2" s="402" t="str">
        <f>Index!A2</f>
        <v>Name of Company:</v>
      </c>
      <c r="B2" s="402"/>
      <c r="C2" s="403" t="str">
        <f>Index!D2</f>
        <v>PRAGATI POWER CORPORATION LIMITED</v>
      </c>
      <c r="D2" s="403"/>
      <c r="E2" s="403"/>
      <c r="F2" s="403"/>
      <c r="G2" s="403"/>
      <c r="H2" s="403"/>
      <c r="I2" s="403"/>
      <c r="J2" s="149"/>
    </row>
    <row r="3" spans="1:10" ht="13.5" customHeight="1">
      <c r="A3" s="402" t="str">
        <f>Index!A3</f>
        <v>Name of Plant/  Station:</v>
      </c>
      <c r="B3" s="402"/>
      <c r="C3" s="403" t="str">
        <f>Index!D3</f>
        <v>PRAGATI POWER STATION-I</v>
      </c>
      <c r="D3" s="403"/>
      <c r="E3" s="403"/>
      <c r="F3" s="403"/>
      <c r="G3" s="403"/>
      <c r="H3" s="403"/>
      <c r="I3" s="403"/>
      <c r="J3" s="150"/>
    </row>
    <row r="4" spans="1:10" ht="13.5" customHeight="1">
      <c r="A4" s="69"/>
      <c r="B4" s="102"/>
      <c r="C4" s="10"/>
      <c r="D4" s="10"/>
      <c r="E4" s="10"/>
      <c r="F4" s="10"/>
      <c r="G4" s="10"/>
      <c r="H4" s="69"/>
      <c r="I4" s="102"/>
      <c r="J4" s="151"/>
    </row>
    <row r="5" spans="1:10" ht="13.5" customHeight="1">
      <c r="A5" s="429" t="str">
        <f>Index!D18</f>
        <v>Break-up of Construction/ Supply/ Service packages</v>
      </c>
      <c r="B5" s="429"/>
      <c r="C5" s="429"/>
      <c r="D5" s="429"/>
      <c r="E5" s="429"/>
      <c r="F5" s="429"/>
      <c r="G5" s="429"/>
      <c r="H5" s="51" t="s">
        <v>156</v>
      </c>
      <c r="I5" s="51" t="str">
        <f>Index!C18</f>
        <v>F11</v>
      </c>
      <c r="J5" s="150"/>
    </row>
    <row r="6" spans="1:10" ht="13.5" customHeight="1">
      <c r="A6" s="130"/>
      <c r="B6" s="131"/>
      <c r="C6" s="131"/>
      <c r="D6" s="10"/>
      <c r="E6" s="10"/>
      <c r="F6" s="10"/>
      <c r="G6" s="10"/>
      <c r="H6" s="130"/>
      <c r="I6" s="131"/>
      <c r="J6" s="151"/>
    </row>
    <row r="7" spans="1:10" ht="13.5" customHeight="1">
      <c r="A7" s="66"/>
      <c r="B7" s="143" t="s">
        <v>18</v>
      </c>
      <c r="C7" s="143">
        <v>1</v>
      </c>
      <c r="D7" s="143">
        <v>2</v>
      </c>
      <c r="E7" s="143">
        <v>3</v>
      </c>
      <c r="F7" s="143">
        <v>4</v>
      </c>
      <c r="G7" s="143">
        <v>5</v>
      </c>
      <c r="H7" s="66">
        <v>6</v>
      </c>
      <c r="I7" s="143" t="s">
        <v>489</v>
      </c>
      <c r="J7" s="150"/>
    </row>
    <row r="8" spans="1:10" ht="13.5" customHeight="1">
      <c r="A8" s="97">
        <v>1</v>
      </c>
      <c r="B8" s="141" t="s">
        <v>522</v>
      </c>
      <c r="C8" s="441" t="s">
        <v>742</v>
      </c>
      <c r="D8" s="461"/>
      <c r="E8" s="461"/>
      <c r="F8" s="461"/>
      <c r="G8" s="461"/>
      <c r="H8" s="461"/>
      <c r="I8" s="442"/>
    </row>
    <row r="9" spans="1:10" ht="13.5" customHeight="1">
      <c r="A9" s="97">
        <v>2</v>
      </c>
      <c r="B9" s="141" t="s">
        <v>521</v>
      </c>
      <c r="C9" s="443"/>
      <c r="D9" s="462"/>
      <c r="E9" s="462"/>
      <c r="F9" s="462"/>
      <c r="G9" s="462"/>
      <c r="H9" s="462"/>
      <c r="I9" s="444"/>
    </row>
    <row r="10" spans="1:10" ht="13.5" customHeight="1">
      <c r="A10" s="97">
        <v>3</v>
      </c>
      <c r="B10" s="141" t="s">
        <v>490</v>
      </c>
      <c r="C10" s="443"/>
      <c r="D10" s="462"/>
      <c r="E10" s="462"/>
      <c r="F10" s="462"/>
      <c r="G10" s="462"/>
      <c r="H10" s="462"/>
      <c r="I10" s="444"/>
    </row>
    <row r="11" spans="1:10" ht="13.5" customHeight="1">
      <c r="A11" s="97">
        <v>4</v>
      </c>
      <c r="B11" s="141" t="s">
        <v>491</v>
      </c>
      <c r="C11" s="443"/>
      <c r="D11" s="462"/>
      <c r="E11" s="462"/>
      <c r="F11" s="462"/>
      <c r="G11" s="462"/>
      <c r="H11" s="462"/>
      <c r="I11" s="444"/>
    </row>
    <row r="12" spans="1:10" ht="13.5" customHeight="1">
      <c r="A12" s="97">
        <v>5</v>
      </c>
      <c r="B12" s="141" t="s">
        <v>492</v>
      </c>
      <c r="C12" s="443"/>
      <c r="D12" s="462"/>
      <c r="E12" s="462"/>
      <c r="F12" s="462"/>
      <c r="G12" s="462"/>
      <c r="H12" s="462"/>
      <c r="I12" s="444"/>
    </row>
    <row r="13" spans="1:10" ht="13.5" customHeight="1">
      <c r="A13" s="97">
        <v>6</v>
      </c>
      <c r="B13" s="141" t="s">
        <v>493</v>
      </c>
      <c r="C13" s="443"/>
      <c r="D13" s="462"/>
      <c r="E13" s="462"/>
      <c r="F13" s="462"/>
      <c r="G13" s="462"/>
      <c r="H13" s="462"/>
      <c r="I13" s="444"/>
    </row>
    <row r="14" spans="1:10" ht="13.5" customHeight="1">
      <c r="A14" s="97">
        <v>7</v>
      </c>
      <c r="B14" s="141" t="s">
        <v>494</v>
      </c>
      <c r="C14" s="443"/>
      <c r="D14" s="462"/>
      <c r="E14" s="462"/>
      <c r="F14" s="462"/>
      <c r="G14" s="462"/>
      <c r="H14" s="462"/>
      <c r="I14" s="444"/>
    </row>
    <row r="15" spans="1:10" ht="13.5" customHeight="1">
      <c r="A15" s="97">
        <v>8</v>
      </c>
      <c r="B15" s="141" t="s">
        <v>652</v>
      </c>
      <c r="C15" s="443"/>
      <c r="D15" s="462"/>
      <c r="E15" s="462"/>
      <c r="F15" s="462"/>
      <c r="G15" s="462"/>
      <c r="H15" s="462"/>
      <c r="I15" s="444"/>
    </row>
    <row r="16" spans="1:10" ht="13.5" customHeight="1">
      <c r="A16" s="141">
        <v>9</v>
      </c>
      <c r="B16" s="141" t="s">
        <v>495</v>
      </c>
      <c r="C16" s="443"/>
      <c r="D16" s="462"/>
      <c r="E16" s="462"/>
      <c r="F16" s="462"/>
      <c r="G16" s="462"/>
      <c r="H16" s="462"/>
      <c r="I16" s="444"/>
    </row>
    <row r="17" spans="1:18" ht="13.5" customHeight="1">
      <c r="A17" s="141">
        <v>10</v>
      </c>
      <c r="B17" s="141" t="s">
        <v>496</v>
      </c>
      <c r="C17" s="443"/>
      <c r="D17" s="462"/>
      <c r="E17" s="462"/>
      <c r="F17" s="462"/>
      <c r="G17" s="462"/>
      <c r="H17" s="462"/>
      <c r="I17" s="444"/>
    </row>
    <row r="18" spans="1:18" ht="13.5" customHeight="1">
      <c r="A18" s="141">
        <v>11</v>
      </c>
      <c r="B18" s="141" t="s">
        <v>497</v>
      </c>
      <c r="C18" s="443"/>
      <c r="D18" s="462"/>
      <c r="E18" s="462"/>
      <c r="F18" s="462"/>
      <c r="G18" s="462"/>
      <c r="H18" s="462"/>
      <c r="I18" s="444"/>
    </row>
    <row r="19" spans="1:18" ht="13.5" customHeight="1">
      <c r="A19" s="141">
        <v>12</v>
      </c>
      <c r="B19" s="141" t="s">
        <v>339</v>
      </c>
      <c r="C19" s="443"/>
      <c r="D19" s="462"/>
      <c r="E19" s="462"/>
      <c r="F19" s="462"/>
      <c r="G19" s="462"/>
      <c r="H19" s="462"/>
      <c r="I19" s="444"/>
    </row>
    <row r="20" spans="1:18" ht="13.5" customHeight="1">
      <c r="A20" s="141">
        <v>13</v>
      </c>
      <c r="B20" s="141" t="s">
        <v>498</v>
      </c>
      <c r="C20" s="445"/>
      <c r="D20" s="463"/>
      <c r="E20" s="463"/>
      <c r="F20" s="463"/>
      <c r="G20" s="463"/>
      <c r="H20" s="463"/>
      <c r="I20" s="446"/>
    </row>
    <row r="21" spans="1:18" ht="13.5" customHeight="1">
      <c r="A21" s="458"/>
      <c r="B21" s="459"/>
      <c r="C21" s="459"/>
      <c r="D21" s="459"/>
      <c r="E21" s="459"/>
      <c r="F21" s="459"/>
      <c r="G21" s="459"/>
      <c r="H21" s="459"/>
      <c r="I21" s="460"/>
    </row>
    <row r="22" spans="1:18" ht="27" customHeight="1">
      <c r="A22" s="457" t="s">
        <v>649</v>
      </c>
      <c r="B22" s="457"/>
      <c r="C22" s="457"/>
      <c r="D22" s="457"/>
      <c r="E22" s="457"/>
      <c r="F22" s="457"/>
      <c r="G22" s="457"/>
      <c r="H22" s="457"/>
      <c r="I22" s="457"/>
      <c r="J22" s="152"/>
      <c r="K22" s="149"/>
      <c r="L22" s="149"/>
      <c r="M22" s="149"/>
      <c r="N22" s="149"/>
      <c r="O22" s="149"/>
      <c r="P22" s="149"/>
      <c r="Q22" s="149"/>
      <c r="R22" s="149"/>
    </row>
    <row r="23" spans="1:18" ht="26.25" customHeight="1">
      <c r="A23" s="457" t="s">
        <v>653</v>
      </c>
      <c r="B23" s="457"/>
      <c r="C23" s="457"/>
      <c r="D23" s="457"/>
      <c r="E23" s="457"/>
      <c r="F23" s="457"/>
      <c r="G23" s="457"/>
      <c r="H23" s="457"/>
      <c r="I23" s="457"/>
      <c r="J23" s="153"/>
      <c r="K23" s="149"/>
      <c r="L23" s="149"/>
      <c r="M23" s="149"/>
      <c r="N23" s="149"/>
      <c r="O23" s="149"/>
      <c r="P23" s="149"/>
      <c r="Q23" s="149"/>
      <c r="R23" s="149"/>
    </row>
    <row r="24" spans="1:18" ht="13.5" customHeight="1">
      <c r="A24" s="155"/>
      <c r="B24" s="156"/>
      <c r="C24" s="21"/>
      <c r="D24" s="21"/>
      <c r="E24" s="21"/>
      <c r="F24" s="21"/>
      <c r="G24" s="21"/>
      <c r="H24" s="155"/>
      <c r="I24" s="156"/>
      <c r="J24" s="154"/>
      <c r="K24" s="149"/>
      <c r="L24" s="149"/>
      <c r="M24" s="149"/>
      <c r="N24" s="149"/>
      <c r="O24" s="149"/>
      <c r="P24" s="149"/>
      <c r="Q24" s="149"/>
      <c r="R24" s="149"/>
    </row>
    <row r="25" spans="1:18" ht="13.5" customHeight="1">
      <c r="A25" s="155"/>
      <c r="B25" s="156"/>
      <c r="C25" s="157"/>
      <c r="D25" s="157"/>
      <c r="E25" s="21"/>
      <c r="F25" s="21"/>
      <c r="G25" s="21"/>
      <c r="I25" s="156"/>
      <c r="J25" s="154"/>
      <c r="K25" s="149"/>
      <c r="L25" s="149"/>
      <c r="M25" s="149"/>
      <c r="N25" s="149"/>
      <c r="O25" s="149"/>
      <c r="P25" s="149"/>
      <c r="Q25" s="149"/>
      <c r="R25" s="149"/>
    </row>
    <row r="26" spans="1:18" ht="13.5" customHeight="1">
      <c r="A26" s="149"/>
      <c r="B26" s="149"/>
      <c r="C26" s="149"/>
      <c r="D26" s="149"/>
      <c r="E26" s="149"/>
      <c r="F26" s="149"/>
      <c r="G26" s="149"/>
      <c r="H26" s="149"/>
      <c r="I26" s="154"/>
      <c r="J26" s="154"/>
      <c r="K26" s="149"/>
    </row>
    <row r="27" spans="1:18" ht="13.5" customHeight="1">
      <c r="H27" s="158" t="s">
        <v>205</v>
      </c>
      <c r="I27" s="147"/>
      <c r="J27" s="147"/>
    </row>
  </sheetData>
  <mergeCells count="9">
    <mergeCell ref="C2:I2"/>
    <mergeCell ref="C3:I3"/>
    <mergeCell ref="A22:I22"/>
    <mergeCell ref="A23:I23"/>
    <mergeCell ref="A21:I21"/>
    <mergeCell ref="A5:G5"/>
    <mergeCell ref="A2:B2"/>
    <mergeCell ref="A3:B3"/>
    <mergeCell ref="C8:I20"/>
  </mergeCells>
  <phoneticPr fontId="27" type="noConversion"/>
  <printOptions horizontalCentered="1" gridLines="1"/>
  <pageMargins left="0.43307086614173229" right="0.27559055118110237" top="0.62992125984251968" bottom="0.51181102362204722" header="0.23622047244094491" footer="0.23622047244094491"/>
  <pageSetup paperSize="9" scale="85" orientation="landscape" verticalDpi="300" r:id="rId1"/>
  <headerFooter alignWithMargins="0">
    <oddFooter>&amp;L&amp;"Bookman Old Style,Regular"Tariff Petition for determination of tariff for  FY 2015-16, approval of estimate for FY 2014-15 and truing-up for FY 2012-13 to FY 2013-14 for PPS-1</oddFooter>
  </headerFooter>
</worksheet>
</file>

<file path=xl/worksheets/sheet13.xml><?xml version="1.0" encoding="utf-8"?>
<worksheet xmlns="http://schemas.openxmlformats.org/spreadsheetml/2006/main" xmlns:r="http://schemas.openxmlformats.org/officeDocument/2006/relationships">
  <sheetPr enableFormatConditionsCalculation="0">
    <tabColor indexed="50"/>
  </sheetPr>
  <dimension ref="A1:K59"/>
  <sheetViews>
    <sheetView showGridLines="0" topLeftCell="A22" zoomScaleSheetLayoutView="75" workbookViewId="0">
      <selection activeCell="D22" sqref="D22"/>
    </sheetView>
  </sheetViews>
  <sheetFormatPr defaultRowHeight="12.75"/>
  <cols>
    <col min="1" max="1" width="4.42578125" style="159" customWidth="1"/>
    <col min="2" max="2" width="22.85546875" style="122" bestFit="1" customWidth="1"/>
    <col min="3" max="3" width="12.5703125" style="163" bestFit="1" customWidth="1"/>
    <col min="4" max="4" width="11.5703125" style="163" bestFit="1" customWidth="1"/>
    <col min="5" max="5" width="9.7109375" style="163" bestFit="1" customWidth="1"/>
    <col min="6" max="6" width="12.5703125" style="163" bestFit="1" customWidth="1"/>
    <col min="7" max="7" width="11.5703125" style="163" bestFit="1" customWidth="1"/>
    <col min="8" max="8" width="9.7109375" style="163" bestFit="1" customWidth="1"/>
    <col min="9" max="9" width="11.42578125" style="163" bestFit="1" customWidth="1"/>
    <col min="10" max="10" width="15.42578125" style="163" bestFit="1" customWidth="1"/>
    <col min="11" max="11" width="9.7109375" style="163" bestFit="1" customWidth="1"/>
    <col min="12" max="16384" width="9.140625" style="122"/>
  </cols>
  <sheetData>
    <row r="1" spans="1:11" ht="15">
      <c r="A1" s="69"/>
      <c r="B1" s="102"/>
      <c r="C1" s="128"/>
      <c r="D1" s="128"/>
      <c r="E1" s="128"/>
      <c r="F1" s="128"/>
      <c r="G1" s="128"/>
      <c r="H1" s="69"/>
      <c r="I1" s="69"/>
      <c r="J1" s="160"/>
    </row>
    <row r="2" spans="1:11" ht="15" customHeight="1">
      <c r="A2" s="402" t="str">
        <f>Index!A2</f>
        <v>Name of Company:</v>
      </c>
      <c r="B2" s="402"/>
      <c r="C2" s="403" t="str">
        <f>Index!D2</f>
        <v>PRAGATI POWER CORPORATION LIMITED</v>
      </c>
      <c r="D2" s="403"/>
      <c r="E2" s="403"/>
      <c r="F2" s="403"/>
      <c r="G2" s="403"/>
      <c r="H2" s="403"/>
      <c r="I2" s="403"/>
      <c r="J2" s="403"/>
      <c r="K2" s="403"/>
    </row>
    <row r="3" spans="1:11">
      <c r="A3" s="402" t="str">
        <f>Index!A3</f>
        <v>Name of Plant/  Station:</v>
      </c>
      <c r="B3" s="402"/>
      <c r="C3" s="403" t="str">
        <f>Index!D3</f>
        <v>PRAGATI POWER STATION-I</v>
      </c>
      <c r="D3" s="403"/>
      <c r="E3" s="403"/>
      <c r="F3" s="403"/>
      <c r="G3" s="403"/>
      <c r="H3" s="403"/>
      <c r="I3" s="403"/>
      <c r="J3" s="403"/>
      <c r="K3" s="403"/>
    </row>
    <row r="4" spans="1:11">
      <c r="A4" s="69"/>
      <c r="B4" s="102"/>
      <c r="C4" s="129"/>
      <c r="D4" s="129"/>
      <c r="E4" s="129"/>
      <c r="F4" s="129"/>
      <c r="G4" s="129"/>
      <c r="H4" s="69"/>
      <c r="I4" s="69"/>
    </row>
    <row r="5" spans="1:11" ht="12.75" customHeight="1">
      <c r="A5" s="429" t="str">
        <f>Index!D19</f>
        <v>Draw Down Schedule for Calculation of IDC &amp; Financing Charges</v>
      </c>
      <c r="B5" s="429"/>
      <c r="C5" s="429"/>
      <c r="D5" s="429"/>
      <c r="E5" s="429"/>
      <c r="F5" s="429"/>
      <c r="G5" s="429"/>
      <c r="H5" s="429"/>
      <c r="I5" s="429"/>
      <c r="J5" s="52" t="s">
        <v>156</v>
      </c>
      <c r="K5" s="52" t="str">
        <f>Index!C19</f>
        <v>F12</v>
      </c>
    </row>
    <row r="6" spans="1:11">
      <c r="K6" s="10" t="s">
        <v>676</v>
      </c>
    </row>
    <row r="7" spans="1:11">
      <c r="A7" s="475" t="s">
        <v>499</v>
      </c>
      <c r="B7" s="123" t="s">
        <v>355</v>
      </c>
      <c r="C7" s="477" t="s">
        <v>356</v>
      </c>
      <c r="D7" s="477"/>
      <c r="E7" s="477"/>
      <c r="F7" s="477" t="s">
        <v>357</v>
      </c>
      <c r="G7" s="477" t="s">
        <v>358</v>
      </c>
      <c r="H7" s="477"/>
      <c r="I7" s="477" t="s">
        <v>359</v>
      </c>
      <c r="J7" s="477" t="s">
        <v>358</v>
      </c>
      <c r="K7" s="477"/>
    </row>
    <row r="8" spans="1:11" ht="51">
      <c r="A8" s="476"/>
      <c r="B8" s="123" t="s">
        <v>18</v>
      </c>
      <c r="C8" s="164" t="s">
        <v>360</v>
      </c>
      <c r="D8" s="164" t="s">
        <v>361</v>
      </c>
      <c r="E8" s="164" t="s">
        <v>362</v>
      </c>
      <c r="F8" s="164" t="s">
        <v>360</v>
      </c>
      <c r="G8" s="164" t="s">
        <v>361</v>
      </c>
      <c r="H8" s="164" t="s">
        <v>362</v>
      </c>
      <c r="I8" s="164" t="s">
        <v>360</v>
      </c>
      <c r="J8" s="164" t="s">
        <v>361</v>
      </c>
      <c r="K8" s="164" t="s">
        <v>362</v>
      </c>
    </row>
    <row r="9" spans="1:11">
      <c r="A9" s="167">
        <v>1</v>
      </c>
      <c r="B9" s="123" t="s">
        <v>363</v>
      </c>
      <c r="C9" s="464" t="s">
        <v>742</v>
      </c>
      <c r="D9" s="465"/>
      <c r="E9" s="465"/>
      <c r="F9" s="465"/>
      <c r="G9" s="465"/>
      <c r="H9" s="465"/>
      <c r="I9" s="465"/>
      <c r="J9" s="465"/>
      <c r="K9" s="466"/>
    </row>
    <row r="10" spans="1:11">
      <c r="A10" s="169">
        <v>1.1000000000000001</v>
      </c>
      <c r="B10" s="123" t="s">
        <v>364</v>
      </c>
      <c r="C10" s="467"/>
      <c r="D10" s="468"/>
      <c r="E10" s="468"/>
      <c r="F10" s="468"/>
      <c r="G10" s="468"/>
      <c r="H10" s="468"/>
      <c r="I10" s="468"/>
      <c r="J10" s="468"/>
      <c r="K10" s="469"/>
    </row>
    <row r="11" spans="1:11">
      <c r="A11" s="168" t="s">
        <v>365</v>
      </c>
      <c r="B11" s="125" t="s">
        <v>366</v>
      </c>
      <c r="C11" s="467"/>
      <c r="D11" s="468"/>
      <c r="E11" s="468"/>
      <c r="F11" s="468"/>
      <c r="G11" s="468"/>
      <c r="H11" s="468"/>
      <c r="I11" s="468"/>
      <c r="J11" s="468"/>
      <c r="K11" s="469"/>
    </row>
    <row r="12" spans="1:11">
      <c r="A12" s="168"/>
      <c r="B12" s="125" t="s">
        <v>367</v>
      </c>
      <c r="C12" s="467"/>
      <c r="D12" s="468"/>
      <c r="E12" s="468"/>
      <c r="F12" s="468"/>
      <c r="G12" s="468"/>
      <c r="H12" s="468"/>
      <c r="I12" s="468"/>
      <c r="J12" s="468"/>
      <c r="K12" s="469"/>
    </row>
    <row r="13" spans="1:11">
      <c r="A13" s="168"/>
      <c r="B13" s="125" t="s">
        <v>368</v>
      </c>
      <c r="C13" s="467"/>
      <c r="D13" s="468"/>
      <c r="E13" s="468"/>
      <c r="F13" s="468"/>
      <c r="G13" s="468"/>
      <c r="H13" s="468"/>
      <c r="I13" s="468"/>
      <c r="J13" s="468"/>
      <c r="K13" s="469"/>
    </row>
    <row r="14" spans="1:11">
      <c r="A14" s="168"/>
      <c r="B14" s="125" t="s">
        <v>369</v>
      </c>
      <c r="C14" s="467"/>
      <c r="D14" s="468"/>
      <c r="E14" s="468"/>
      <c r="F14" s="468"/>
      <c r="G14" s="468"/>
      <c r="H14" s="468"/>
      <c r="I14" s="468"/>
      <c r="J14" s="468"/>
      <c r="K14" s="469"/>
    </row>
    <row r="15" spans="1:11">
      <c r="A15" s="168" t="s">
        <v>370</v>
      </c>
      <c r="B15" s="125" t="s">
        <v>371</v>
      </c>
      <c r="C15" s="467"/>
      <c r="D15" s="468"/>
      <c r="E15" s="468"/>
      <c r="F15" s="468"/>
      <c r="G15" s="468"/>
      <c r="H15" s="468"/>
      <c r="I15" s="468"/>
      <c r="J15" s="468"/>
      <c r="K15" s="469"/>
    </row>
    <row r="16" spans="1:11">
      <c r="A16" s="168"/>
      <c r="B16" s="125" t="s">
        <v>367</v>
      </c>
      <c r="C16" s="467"/>
      <c r="D16" s="468"/>
      <c r="E16" s="468"/>
      <c r="F16" s="468"/>
      <c r="G16" s="468"/>
      <c r="H16" s="468"/>
      <c r="I16" s="468"/>
      <c r="J16" s="468"/>
      <c r="K16" s="469"/>
    </row>
    <row r="17" spans="1:11">
      <c r="A17" s="168"/>
      <c r="B17" s="125" t="s">
        <v>368</v>
      </c>
      <c r="C17" s="467"/>
      <c r="D17" s="468"/>
      <c r="E17" s="468"/>
      <c r="F17" s="468"/>
      <c r="G17" s="468"/>
      <c r="H17" s="468"/>
      <c r="I17" s="468"/>
      <c r="J17" s="468"/>
      <c r="K17" s="469"/>
    </row>
    <row r="18" spans="1:11">
      <c r="A18" s="168"/>
      <c r="B18" s="125" t="s">
        <v>369</v>
      </c>
      <c r="C18" s="467"/>
      <c r="D18" s="468"/>
      <c r="E18" s="468"/>
      <c r="F18" s="468"/>
      <c r="G18" s="468"/>
      <c r="H18" s="468"/>
      <c r="I18" s="468"/>
      <c r="J18" s="468"/>
      <c r="K18" s="469"/>
    </row>
    <row r="19" spans="1:11">
      <c r="A19" s="168" t="s">
        <v>372</v>
      </c>
      <c r="B19" s="125" t="s">
        <v>373</v>
      </c>
      <c r="C19" s="467"/>
      <c r="D19" s="468"/>
      <c r="E19" s="468"/>
      <c r="F19" s="468"/>
      <c r="G19" s="468"/>
      <c r="H19" s="468"/>
      <c r="I19" s="468"/>
      <c r="J19" s="468"/>
      <c r="K19" s="469"/>
    </row>
    <row r="20" spans="1:11">
      <c r="A20" s="168"/>
      <c r="B20" s="125" t="s">
        <v>373</v>
      </c>
      <c r="C20" s="467"/>
      <c r="D20" s="468"/>
      <c r="E20" s="468"/>
      <c r="F20" s="468"/>
      <c r="G20" s="468"/>
      <c r="H20" s="468"/>
      <c r="I20" s="468"/>
      <c r="J20" s="468"/>
      <c r="K20" s="469"/>
    </row>
    <row r="21" spans="1:11">
      <c r="A21" s="168"/>
      <c r="B21" s="125" t="s">
        <v>373</v>
      </c>
      <c r="C21" s="470"/>
      <c r="D21" s="471"/>
      <c r="E21" s="471"/>
      <c r="F21" s="471"/>
      <c r="G21" s="471"/>
      <c r="H21" s="471"/>
      <c r="I21" s="471"/>
      <c r="J21" s="471"/>
      <c r="K21" s="472"/>
    </row>
    <row r="22" spans="1:11">
      <c r="A22" s="168"/>
      <c r="B22" s="125"/>
      <c r="C22" s="165"/>
      <c r="D22" s="165"/>
      <c r="E22" s="165"/>
      <c r="F22" s="165"/>
      <c r="G22" s="165"/>
      <c r="H22" s="165"/>
      <c r="I22" s="165"/>
      <c r="J22" s="165"/>
      <c r="K22" s="165"/>
    </row>
    <row r="23" spans="1:11">
      <c r="A23" s="168"/>
      <c r="B23" s="123" t="s">
        <v>374</v>
      </c>
      <c r="C23" s="165"/>
      <c r="D23" s="165"/>
      <c r="E23" s="165"/>
      <c r="F23" s="165"/>
      <c r="G23" s="165"/>
      <c r="H23" s="165"/>
      <c r="I23" s="165"/>
      <c r="J23" s="165"/>
      <c r="K23" s="165"/>
    </row>
    <row r="24" spans="1:11">
      <c r="A24" s="168"/>
      <c r="B24" s="123" t="s">
        <v>367</v>
      </c>
      <c r="C24" s="161">
        <f>C12+C15+C19</f>
        <v>0</v>
      </c>
      <c r="D24" s="161">
        <f t="shared" ref="D24:K24" si="0">D12+D15+D19</f>
        <v>0</v>
      </c>
      <c r="E24" s="161">
        <f t="shared" si="0"/>
        <v>0</v>
      </c>
      <c r="F24" s="161">
        <f t="shared" si="0"/>
        <v>0</v>
      </c>
      <c r="G24" s="161">
        <f t="shared" si="0"/>
        <v>0</v>
      </c>
      <c r="H24" s="161">
        <f t="shared" si="0"/>
        <v>0</v>
      </c>
      <c r="I24" s="161">
        <f t="shared" si="0"/>
        <v>0</v>
      </c>
      <c r="J24" s="161">
        <f t="shared" si="0"/>
        <v>0</v>
      </c>
      <c r="K24" s="161">
        <f t="shared" si="0"/>
        <v>0</v>
      </c>
    </row>
    <row r="25" spans="1:11">
      <c r="A25" s="168"/>
      <c r="B25" s="123" t="s">
        <v>368</v>
      </c>
      <c r="C25" s="161">
        <f>C13+C16+C20</f>
        <v>0</v>
      </c>
      <c r="D25" s="161">
        <f t="shared" ref="D25:K25" si="1">D13+D16+D20</f>
        <v>0</v>
      </c>
      <c r="E25" s="161">
        <f t="shared" si="1"/>
        <v>0</v>
      </c>
      <c r="F25" s="161">
        <f t="shared" si="1"/>
        <v>0</v>
      </c>
      <c r="G25" s="161">
        <f t="shared" si="1"/>
        <v>0</v>
      </c>
      <c r="H25" s="161">
        <f t="shared" si="1"/>
        <v>0</v>
      </c>
      <c r="I25" s="161">
        <f t="shared" si="1"/>
        <v>0</v>
      </c>
      <c r="J25" s="161">
        <f t="shared" si="1"/>
        <v>0</v>
      </c>
      <c r="K25" s="161">
        <f t="shared" si="1"/>
        <v>0</v>
      </c>
    </row>
    <row r="26" spans="1:11">
      <c r="A26" s="168"/>
      <c r="B26" s="123" t="s">
        <v>369</v>
      </c>
      <c r="C26" s="161">
        <f>C14+C17+C21</f>
        <v>0</v>
      </c>
      <c r="D26" s="161">
        <f t="shared" ref="D26:K26" si="2">D14+D17+D21</f>
        <v>0</v>
      </c>
      <c r="E26" s="161">
        <f t="shared" si="2"/>
        <v>0</v>
      </c>
      <c r="F26" s="161">
        <f t="shared" si="2"/>
        <v>0</v>
      </c>
      <c r="G26" s="161">
        <f t="shared" si="2"/>
        <v>0</v>
      </c>
      <c r="H26" s="161">
        <f t="shared" si="2"/>
        <v>0</v>
      </c>
      <c r="I26" s="161">
        <f t="shared" si="2"/>
        <v>0</v>
      </c>
      <c r="J26" s="161">
        <f t="shared" si="2"/>
        <v>0</v>
      </c>
      <c r="K26" s="161">
        <f t="shared" si="2"/>
        <v>0</v>
      </c>
    </row>
    <row r="27" spans="1:11">
      <c r="A27" s="168"/>
      <c r="B27" s="124"/>
      <c r="C27" s="165"/>
      <c r="D27" s="165"/>
      <c r="E27" s="165"/>
      <c r="F27" s="165"/>
      <c r="G27" s="165"/>
      <c r="H27" s="165"/>
      <c r="I27" s="165"/>
      <c r="J27" s="165"/>
      <c r="K27" s="165"/>
    </row>
    <row r="28" spans="1:11">
      <c r="A28" s="169">
        <v>1.2</v>
      </c>
      <c r="B28" s="123" t="s">
        <v>375</v>
      </c>
      <c r="C28" s="165"/>
      <c r="D28" s="165"/>
      <c r="E28" s="165"/>
      <c r="F28" s="165"/>
      <c r="G28" s="165"/>
      <c r="H28" s="165"/>
      <c r="I28" s="165"/>
      <c r="J28" s="165"/>
      <c r="K28" s="165"/>
    </row>
    <row r="29" spans="1:11">
      <c r="A29" s="168" t="s">
        <v>376</v>
      </c>
      <c r="B29" s="123" t="s">
        <v>377</v>
      </c>
      <c r="C29" s="165"/>
      <c r="D29" s="165"/>
      <c r="E29" s="165"/>
      <c r="F29" s="165"/>
      <c r="G29" s="165"/>
      <c r="H29" s="165"/>
      <c r="I29" s="165"/>
      <c r="J29" s="165"/>
      <c r="K29" s="165"/>
    </row>
    <row r="30" spans="1:11">
      <c r="A30" s="168"/>
      <c r="B30" s="125" t="s">
        <v>367</v>
      </c>
      <c r="C30" s="162"/>
      <c r="D30" s="162"/>
      <c r="E30" s="165"/>
      <c r="F30" s="162"/>
      <c r="G30" s="162"/>
      <c r="H30" s="165"/>
      <c r="I30" s="162"/>
      <c r="J30" s="162"/>
      <c r="K30" s="165"/>
    </row>
    <row r="31" spans="1:11">
      <c r="A31" s="168"/>
      <c r="B31" s="125" t="s">
        <v>368</v>
      </c>
      <c r="C31" s="162"/>
      <c r="D31" s="162"/>
      <c r="E31" s="165"/>
      <c r="F31" s="162"/>
      <c r="G31" s="162"/>
      <c r="H31" s="165"/>
      <c r="I31" s="162"/>
      <c r="J31" s="162"/>
      <c r="K31" s="165"/>
    </row>
    <row r="32" spans="1:11">
      <c r="A32" s="168"/>
      <c r="B32" s="125" t="s">
        <v>369</v>
      </c>
      <c r="C32" s="162"/>
      <c r="D32" s="162"/>
      <c r="E32" s="165"/>
      <c r="F32" s="162"/>
      <c r="G32" s="162"/>
      <c r="H32" s="165"/>
      <c r="I32" s="162"/>
      <c r="J32" s="162"/>
      <c r="K32" s="165"/>
    </row>
    <row r="33" spans="1:11">
      <c r="A33" s="168" t="s">
        <v>378</v>
      </c>
      <c r="B33" s="123" t="s">
        <v>379</v>
      </c>
      <c r="C33" s="165"/>
      <c r="D33" s="165"/>
      <c r="E33" s="165"/>
      <c r="F33" s="165"/>
      <c r="G33" s="165"/>
      <c r="H33" s="165"/>
      <c r="I33" s="165"/>
      <c r="J33" s="165"/>
      <c r="K33" s="165"/>
    </row>
    <row r="34" spans="1:11">
      <c r="A34" s="168"/>
      <c r="B34" s="125" t="s">
        <v>367</v>
      </c>
      <c r="C34" s="162"/>
      <c r="D34" s="162"/>
      <c r="E34" s="165"/>
      <c r="F34" s="162"/>
      <c r="G34" s="162"/>
      <c r="H34" s="165"/>
      <c r="I34" s="162"/>
      <c r="J34" s="162"/>
      <c r="K34" s="165"/>
    </row>
    <row r="35" spans="1:11">
      <c r="A35" s="168"/>
      <c r="B35" s="125" t="s">
        <v>368</v>
      </c>
      <c r="C35" s="162"/>
      <c r="D35" s="162"/>
      <c r="E35" s="165"/>
      <c r="F35" s="162"/>
      <c r="G35" s="162"/>
      <c r="H35" s="165"/>
      <c r="I35" s="162"/>
      <c r="J35" s="162"/>
      <c r="K35" s="165"/>
    </row>
    <row r="36" spans="1:11">
      <c r="A36" s="168"/>
      <c r="B36" s="125" t="s">
        <v>369</v>
      </c>
      <c r="C36" s="162"/>
      <c r="D36" s="162"/>
      <c r="E36" s="165"/>
      <c r="F36" s="162"/>
      <c r="G36" s="162"/>
      <c r="H36" s="165"/>
      <c r="I36" s="162"/>
      <c r="J36" s="162"/>
      <c r="K36" s="165"/>
    </row>
    <row r="37" spans="1:11">
      <c r="A37" s="168" t="s">
        <v>380</v>
      </c>
      <c r="B37" s="125" t="s">
        <v>373</v>
      </c>
      <c r="C37" s="162"/>
      <c r="D37" s="162"/>
      <c r="E37" s="165"/>
      <c r="F37" s="162"/>
      <c r="G37" s="162"/>
      <c r="H37" s="165"/>
      <c r="I37" s="162"/>
      <c r="J37" s="162"/>
      <c r="K37" s="165"/>
    </row>
    <row r="38" spans="1:11">
      <c r="A38" s="168"/>
      <c r="B38" s="125" t="s">
        <v>373</v>
      </c>
      <c r="C38" s="162"/>
      <c r="D38" s="162"/>
      <c r="E38" s="165"/>
      <c r="F38" s="162"/>
      <c r="G38" s="162"/>
      <c r="H38" s="165"/>
      <c r="I38" s="162"/>
      <c r="J38" s="162"/>
      <c r="K38" s="165"/>
    </row>
    <row r="39" spans="1:11">
      <c r="A39" s="168"/>
      <c r="B39" s="125" t="s">
        <v>373</v>
      </c>
      <c r="C39" s="162"/>
      <c r="D39" s="162"/>
      <c r="E39" s="165"/>
      <c r="F39" s="162"/>
      <c r="G39" s="162"/>
      <c r="H39" s="165"/>
      <c r="I39" s="162"/>
      <c r="J39" s="162"/>
      <c r="K39" s="165"/>
    </row>
    <row r="40" spans="1:11">
      <c r="A40" s="168"/>
      <c r="B40" s="125"/>
      <c r="C40" s="165"/>
      <c r="D40" s="165"/>
      <c r="E40" s="165"/>
      <c r="F40" s="165"/>
      <c r="G40" s="165"/>
      <c r="H40" s="165"/>
      <c r="I40" s="165"/>
      <c r="J40" s="165"/>
      <c r="K40" s="165"/>
    </row>
    <row r="41" spans="1:11">
      <c r="A41" s="168"/>
      <c r="B41" s="123" t="s">
        <v>381</v>
      </c>
      <c r="C41" s="165"/>
      <c r="D41" s="165"/>
      <c r="E41" s="165"/>
      <c r="F41" s="165"/>
      <c r="G41" s="165"/>
      <c r="H41" s="165"/>
      <c r="I41" s="165"/>
      <c r="J41" s="165"/>
      <c r="K41" s="165"/>
    </row>
    <row r="42" spans="1:11">
      <c r="A42" s="168"/>
      <c r="B42" s="123" t="s">
        <v>367</v>
      </c>
      <c r="C42" s="170">
        <f>C30+C34+C38</f>
        <v>0</v>
      </c>
      <c r="D42" s="170">
        <f t="shared" ref="D42:K42" si="3">D30+D34+D38</f>
        <v>0</v>
      </c>
      <c r="E42" s="170">
        <f t="shared" si="3"/>
        <v>0</v>
      </c>
      <c r="F42" s="170">
        <f t="shared" si="3"/>
        <v>0</v>
      </c>
      <c r="G42" s="170">
        <f t="shared" si="3"/>
        <v>0</v>
      </c>
      <c r="H42" s="170">
        <f t="shared" si="3"/>
        <v>0</v>
      </c>
      <c r="I42" s="170">
        <f t="shared" si="3"/>
        <v>0</v>
      </c>
      <c r="J42" s="170">
        <f t="shared" si="3"/>
        <v>0</v>
      </c>
      <c r="K42" s="170">
        <f t="shared" si="3"/>
        <v>0</v>
      </c>
    </row>
    <row r="43" spans="1:11">
      <c r="A43" s="168"/>
      <c r="B43" s="123" t="s">
        <v>368</v>
      </c>
      <c r="C43" s="170">
        <f>C31+C35+C39</f>
        <v>0</v>
      </c>
      <c r="D43" s="170">
        <f t="shared" ref="D43:K43" si="4">D31+D35+D39</f>
        <v>0</v>
      </c>
      <c r="E43" s="170">
        <f t="shared" si="4"/>
        <v>0</v>
      </c>
      <c r="F43" s="170">
        <f t="shared" si="4"/>
        <v>0</v>
      </c>
      <c r="G43" s="170">
        <f t="shared" si="4"/>
        <v>0</v>
      </c>
      <c r="H43" s="170">
        <f t="shared" si="4"/>
        <v>0</v>
      </c>
      <c r="I43" s="170">
        <f t="shared" si="4"/>
        <v>0</v>
      </c>
      <c r="J43" s="170">
        <f t="shared" si="4"/>
        <v>0</v>
      </c>
      <c r="K43" s="170">
        <f t="shared" si="4"/>
        <v>0</v>
      </c>
    </row>
    <row r="44" spans="1:11">
      <c r="A44" s="168"/>
      <c r="B44" s="123" t="s">
        <v>369</v>
      </c>
      <c r="C44" s="170">
        <f>C32+C36+C40</f>
        <v>0</v>
      </c>
      <c r="D44" s="170">
        <f t="shared" ref="D44:K44" si="5">D32+D36+D40</f>
        <v>0</v>
      </c>
      <c r="E44" s="170">
        <f t="shared" si="5"/>
        <v>0</v>
      </c>
      <c r="F44" s="170">
        <f t="shared" si="5"/>
        <v>0</v>
      </c>
      <c r="G44" s="170">
        <f t="shared" si="5"/>
        <v>0</v>
      </c>
      <c r="H44" s="170">
        <f t="shared" si="5"/>
        <v>0</v>
      </c>
      <c r="I44" s="170">
        <f t="shared" si="5"/>
        <v>0</v>
      </c>
      <c r="J44" s="170">
        <f t="shared" si="5"/>
        <v>0</v>
      </c>
      <c r="K44" s="170">
        <f t="shared" si="5"/>
        <v>0</v>
      </c>
    </row>
    <row r="45" spans="1:11">
      <c r="A45" s="168"/>
      <c r="B45" s="125"/>
      <c r="C45" s="165"/>
      <c r="D45" s="165"/>
      <c r="E45" s="165"/>
      <c r="F45" s="165"/>
      <c r="G45" s="165"/>
      <c r="H45" s="165"/>
      <c r="I45" s="165"/>
      <c r="J45" s="165"/>
      <c r="K45" s="165"/>
    </row>
    <row r="46" spans="1:11">
      <c r="A46" s="168"/>
      <c r="B46" s="123" t="s">
        <v>382</v>
      </c>
      <c r="C46" s="161">
        <f>C42+C24</f>
        <v>0</v>
      </c>
      <c r="D46" s="161">
        <f t="shared" ref="D46:K46" si="6">D42+D24</f>
        <v>0</v>
      </c>
      <c r="E46" s="161">
        <f t="shared" si="6"/>
        <v>0</v>
      </c>
      <c r="F46" s="161">
        <f t="shared" si="6"/>
        <v>0</v>
      </c>
      <c r="G46" s="161">
        <f t="shared" si="6"/>
        <v>0</v>
      </c>
      <c r="H46" s="161">
        <f t="shared" si="6"/>
        <v>0</v>
      </c>
      <c r="I46" s="161">
        <f t="shared" si="6"/>
        <v>0</v>
      </c>
      <c r="J46" s="161">
        <f t="shared" si="6"/>
        <v>0</v>
      </c>
      <c r="K46" s="161">
        <f t="shared" si="6"/>
        <v>0</v>
      </c>
    </row>
    <row r="47" spans="1:11">
      <c r="A47" s="168"/>
      <c r="B47" s="123" t="s">
        <v>368</v>
      </c>
      <c r="C47" s="161">
        <f>C43+C25</f>
        <v>0</v>
      </c>
      <c r="D47" s="161">
        <f t="shared" ref="D47:K47" si="7">D43+D25</f>
        <v>0</v>
      </c>
      <c r="E47" s="161">
        <f t="shared" si="7"/>
        <v>0</v>
      </c>
      <c r="F47" s="161">
        <f t="shared" si="7"/>
        <v>0</v>
      </c>
      <c r="G47" s="161">
        <f t="shared" si="7"/>
        <v>0</v>
      </c>
      <c r="H47" s="161">
        <f t="shared" si="7"/>
        <v>0</v>
      </c>
      <c r="I47" s="161">
        <f t="shared" si="7"/>
        <v>0</v>
      </c>
      <c r="J47" s="161">
        <f t="shared" si="7"/>
        <v>0</v>
      </c>
      <c r="K47" s="161">
        <f t="shared" si="7"/>
        <v>0</v>
      </c>
    </row>
    <row r="48" spans="1:11">
      <c r="A48" s="168"/>
      <c r="B48" s="123" t="s">
        <v>369</v>
      </c>
      <c r="C48" s="161">
        <f>C44+C26</f>
        <v>0</v>
      </c>
      <c r="D48" s="161">
        <f t="shared" ref="D48:K48" si="8">D44+D26</f>
        <v>0</v>
      </c>
      <c r="E48" s="161">
        <f t="shared" si="8"/>
        <v>0</v>
      </c>
      <c r="F48" s="161">
        <f t="shared" si="8"/>
        <v>0</v>
      </c>
      <c r="G48" s="161">
        <f t="shared" si="8"/>
        <v>0</v>
      </c>
      <c r="H48" s="161">
        <f t="shared" si="8"/>
        <v>0</v>
      </c>
      <c r="I48" s="161">
        <f t="shared" si="8"/>
        <v>0</v>
      </c>
      <c r="J48" s="161">
        <f t="shared" si="8"/>
        <v>0</v>
      </c>
      <c r="K48" s="161">
        <f t="shared" si="8"/>
        <v>0</v>
      </c>
    </row>
    <row r="49" spans="1:11">
      <c r="A49" s="168"/>
      <c r="B49" s="124"/>
      <c r="C49" s="165"/>
      <c r="D49" s="165"/>
      <c r="E49" s="165"/>
      <c r="F49" s="165"/>
      <c r="G49" s="165"/>
      <c r="H49" s="165"/>
      <c r="I49" s="165"/>
      <c r="J49" s="165"/>
      <c r="K49" s="165"/>
    </row>
    <row r="50" spans="1:11">
      <c r="A50" s="168">
        <v>2</v>
      </c>
      <c r="B50" s="123" t="s">
        <v>383</v>
      </c>
      <c r="C50" s="165"/>
      <c r="D50" s="165"/>
      <c r="E50" s="165"/>
      <c r="F50" s="165"/>
      <c r="G50" s="165"/>
      <c r="H50" s="165"/>
      <c r="I50" s="165"/>
      <c r="J50" s="165"/>
      <c r="K50" s="165"/>
    </row>
    <row r="51" spans="1:11">
      <c r="A51" s="168">
        <v>2.1</v>
      </c>
      <c r="B51" s="125" t="s">
        <v>384</v>
      </c>
      <c r="C51" s="165"/>
      <c r="D51" s="165"/>
      <c r="E51" s="165"/>
      <c r="F51" s="165"/>
      <c r="G51" s="165"/>
      <c r="H51" s="165"/>
      <c r="I51" s="165"/>
      <c r="J51" s="165"/>
      <c r="K51" s="165"/>
    </row>
    <row r="52" spans="1:11">
      <c r="A52" s="168">
        <v>2.2000000000000002</v>
      </c>
      <c r="B52" s="125" t="s">
        <v>385</v>
      </c>
      <c r="C52" s="162"/>
      <c r="D52" s="162"/>
      <c r="E52" s="165"/>
      <c r="F52" s="162"/>
      <c r="G52" s="162"/>
      <c r="H52" s="165"/>
      <c r="I52" s="162"/>
      <c r="J52" s="162"/>
      <c r="K52" s="165"/>
    </row>
    <row r="53" spans="1:11">
      <c r="A53" s="168"/>
      <c r="B53" s="123" t="s">
        <v>386</v>
      </c>
      <c r="C53" s="161">
        <f>C51+C52</f>
        <v>0</v>
      </c>
      <c r="D53" s="161">
        <f t="shared" ref="D53:K53" si="9">D51+D52</f>
        <v>0</v>
      </c>
      <c r="E53" s="161">
        <f t="shared" si="9"/>
        <v>0</v>
      </c>
      <c r="F53" s="161">
        <f t="shared" si="9"/>
        <v>0</v>
      </c>
      <c r="G53" s="161">
        <f t="shared" si="9"/>
        <v>0</v>
      </c>
      <c r="H53" s="161">
        <f t="shared" si="9"/>
        <v>0</v>
      </c>
      <c r="I53" s="161">
        <f t="shared" si="9"/>
        <v>0</v>
      </c>
      <c r="J53" s="161">
        <f t="shared" si="9"/>
        <v>0</v>
      </c>
      <c r="K53" s="161">
        <f t="shared" si="9"/>
        <v>0</v>
      </c>
    </row>
    <row r="55" spans="1:11">
      <c r="A55" s="473" t="s">
        <v>387</v>
      </c>
      <c r="B55" s="474"/>
      <c r="C55" s="474"/>
      <c r="D55" s="474"/>
      <c r="E55" s="474"/>
      <c r="F55" s="474"/>
      <c r="G55" s="474"/>
      <c r="H55" s="474"/>
      <c r="I55" s="474"/>
      <c r="J55" s="474"/>
      <c r="K55" s="474"/>
    </row>
    <row r="59" spans="1:11">
      <c r="J59" s="166" t="s">
        <v>205</v>
      </c>
    </row>
  </sheetData>
  <mergeCells count="11">
    <mergeCell ref="A55:K55"/>
    <mergeCell ref="A5:I5"/>
    <mergeCell ref="A7:A8"/>
    <mergeCell ref="C7:E7"/>
    <mergeCell ref="F7:H7"/>
    <mergeCell ref="I7:K7"/>
    <mergeCell ref="A2:B2"/>
    <mergeCell ref="A3:B3"/>
    <mergeCell ref="C2:K2"/>
    <mergeCell ref="C3:K3"/>
    <mergeCell ref="C9:K21"/>
  </mergeCells>
  <phoneticPr fontId="27" type="noConversion"/>
  <printOptions horizontalCentered="1" gridLines="1"/>
  <pageMargins left="0.43307086614173229" right="0.27559055118110237" top="0.62992125984251968" bottom="0.51181102362204722" header="0.23622047244094491" footer="0.23622047244094491"/>
  <pageSetup paperSize="9" scale="65" orientation="landscape" verticalDpi="300" r:id="rId1"/>
  <headerFooter alignWithMargins="0">
    <oddFooter>&amp;L&amp;"Bookman Old Style,Regular"Tariff Petition for determination of tariff for  FY 2015-16, approval of estimate for FY 2014-15 and truing-up for FY 2012-13 to FY 2013-14 for PPS-1</oddFooter>
  </headerFooter>
</worksheet>
</file>

<file path=xl/worksheets/sheet14.xml><?xml version="1.0" encoding="utf-8"?>
<worksheet xmlns="http://schemas.openxmlformats.org/spreadsheetml/2006/main" xmlns:r="http://schemas.openxmlformats.org/officeDocument/2006/relationships">
  <dimension ref="A1:G30"/>
  <sheetViews>
    <sheetView showGridLines="0" topLeftCell="A16" zoomScaleSheetLayoutView="74" workbookViewId="0">
      <selection activeCell="J16" sqref="J16"/>
    </sheetView>
  </sheetViews>
  <sheetFormatPr defaultRowHeight="12.75"/>
  <cols>
    <col min="1" max="1" width="17.7109375" style="12" customWidth="1"/>
    <col min="2" max="2" width="10.42578125" style="49" customWidth="1"/>
    <col min="3" max="3" width="9.42578125" style="49" bestFit="1" customWidth="1"/>
    <col min="4" max="4" width="10.42578125" style="49" bestFit="1" customWidth="1"/>
    <col min="5" max="5" width="9.42578125" style="49" bestFit="1" customWidth="1"/>
    <col min="6" max="6" width="11.5703125" style="49" bestFit="1" customWidth="1"/>
    <col min="7" max="7" width="8.42578125" style="49" customWidth="1"/>
    <col min="8" max="16384" width="9.140625" style="12"/>
  </cols>
  <sheetData>
    <row r="1" spans="1:7">
      <c r="A1" s="69"/>
      <c r="B1" s="69"/>
      <c r="C1" s="128"/>
      <c r="D1" s="128"/>
      <c r="E1" s="128"/>
      <c r="F1" s="128"/>
      <c r="G1" s="128"/>
    </row>
    <row r="2" spans="1:7" ht="15" customHeight="1">
      <c r="A2" s="402" t="str">
        <f>Index!A2</f>
        <v>Name of Company:</v>
      </c>
      <c r="B2" s="402"/>
      <c r="C2" s="403" t="str">
        <f>Index!D2</f>
        <v>PRAGATI POWER CORPORATION LIMITED</v>
      </c>
      <c r="D2" s="403"/>
      <c r="E2" s="403"/>
      <c r="F2" s="403"/>
      <c r="G2" s="403"/>
    </row>
    <row r="3" spans="1:7">
      <c r="A3" s="402" t="str">
        <f>Index!A3</f>
        <v>Name of Plant/  Station:</v>
      </c>
      <c r="B3" s="402"/>
      <c r="C3" s="403" t="str">
        <f>Index!D3</f>
        <v>PRAGATI POWER STATION-I</v>
      </c>
      <c r="D3" s="403"/>
      <c r="E3" s="403"/>
      <c r="F3" s="403"/>
      <c r="G3" s="403"/>
    </row>
    <row r="4" spans="1:7">
      <c r="A4" s="69"/>
      <c r="B4" s="69"/>
      <c r="C4" s="129"/>
      <c r="D4" s="129"/>
      <c r="E4" s="129"/>
      <c r="F4" s="129"/>
      <c r="G4" s="129"/>
    </row>
    <row r="5" spans="1:7" ht="12.75" customHeight="1">
      <c r="A5" s="429" t="str">
        <f>Index!D20</f>
        <v>Financial Package Upto CoD</v>
      </c>
      <c r="B5" s="429"/>
      <c r="C5" s="429"/>
      <c r="D5" s="429"/>
      <c r="E5" s="429"/>
      <c r="F5" s="52" t="s">
        <v>156</v>
      </c>
      <c r="G5" s="52" t="str">
        <f>Index!C20</f>
        <v>F13</v>
      </c>
    </row>
    <row r="6" spans="1:7">
      <c r="A6" s="150"/>
      <c r="B6" s="150"/>
      <c r="C6" s="171"/>
      <c r="D6" s="171"/>
      <c r="E6" s="171"/>
      <c r="F6" s="171"/>
      <c r="G6" s="171"/>
    </row>
    <row r="7" spans="1:7" ht="14.25">
      <c r="A7" s="480" t="s">
        <v>532</v>
      </c>
      <c r="B7" s="480"/>
      <c r="C7" s="480"/>
      <c r="D7" s="480"/>
      <c r="E7" s="480"/>
      <c r="F7" s="173"/>
    </row>
    <row r="8" spans="1:7" ht="12.75" customHeight="1">
      <c r="A8" s="479" t="s">
        <v>533</v>
      </c>
      <c r="B8" s="479"/>
      <c r="C8" s="479"/>
      <c r="D8" s="479"/>
      <c r="E8" s="479"/>
      <c r="F8" s="173"/>
    </row>
    <row r="9" spans="1:7" ht="13.5" customHeight="1">
      <c r="A9" s="172"/>
    </row>
    <row r="10" spans="1:7" ht="36.75" customHeight="1">
      <c r="A10" s="483"/>
      <c r="B10" s="485" t="s">
        <v>523</v>
      </c>
      <c r="C10" s="485"/>
      <c r="D10" s="485" t="s">
        <v>524</v>
      </c>
      <c r="E10" s="485"/>
      <c r="F10" s="485" t="s">
        <v>525</v>
      </c>
      <c r="G10" s="485"/>
    </row>
    <row r="11" spans="1:7" ht="12.75" customHeight="1">
      <c r="A11" s="484"/>
      <c r="B11" s="66" t="s">
        <v>313</v>
      </c>
      <c r="C11" s="66" t="s">
        <v>309</v>
      </c>
      <c r="D11" s="66" t="s">
        <v>313</v>
      </c>
      <c r="E11" s="66" t="s">
        <v>309</v>
      </c>
      <c r="F11" s="66" t="s">
        <v>313</v>
      </c>
      <c r="G11" s="66" t="s">
        <v>309</v>
      </c>
    </row>
    <row r="12" spans="1:7" ht="12.75" customHeight="1">
      <c r="A12" s="176" t="s">
        <v>363</v>
      </c>
      <c r="B12" s="66"/>
      <c r="C12" s="66"/>
      <c r="D12" s="66"/>
      <c r="E12" s="66"/>
      <c r="F12" s="66"/>
      <c r="G12" s="66"/>
    </row>
    <row r="13" spans="1:7">
      <c r="A13" s="64" t="s">
        <v>680</v>
      </c>
      <c r="B13" s="63"/>
      <c r="C13" s="63" t="s">
        <v>736</v>
      </c>
      <c r="D13" s="63"/>
      <c r="E13" s="63"/>
      <c r="F13" s="63" t="s">
        <v>681</v>
      </c>
      <c r="G13" s="63">
        <v>675.28</v>
      </c>
    </row>
    <row r="14" spans="1:7">
      <c r="A14" s="64" t="s">
        <v>738</v>
      </c>
      <c r="B14" s="63"/>
      <c r="C14" s="63" t="s">
        <v>737</v>
      </c>
      <c r="D14" s="63"/>
      <c r="E14" s="63"/>
      <c r="F14" s="63" t="s">
        <v>681</v>
      </c>
      <c r="G14" s="63">
        <v>54.41</v>
      </c>
    </row>
    <row r="15" spans="1:7">
      <c r="A15" s="64" t="s">
        <v>526</v>
      </c>
      <c r="B15" s="63"/>
      <c r="C15" s="63"/>
      <c r="D15" s="63"/>
      <c r="E15" s="63"/>
      <c r="F15" s="63"/>
      <c r="G15" s="63"/>
    </row>
    <row r="16" spans="1:7">
      <c r="A16" s="64" t="s">
        <v>527</v>
      </c>
      <c r="B16" s="63"/>
      <c r="C16" s="63"/>
      <c r="D16" s="63"/>
      <c r="E16" s="63"/>
      <c r="F16" s="63"/>
      <c r="G16" s="63"/>
    </row>
    <row r="17" spans="1:7">
      <c r="A17" s="175" t="s">
        <v>536</v>
      </c>
      <c r="B17" s="61"/>
      <c r="C17" s="61">
        <f>SUM(C13:C16)</f>
        <v>0</v>
      </c>
      <c r="D17" s="61"/>
      <c r="E17" s="61">
        <f>SUM(E13:E16)</f>
        <v>0</v>
      </c>
      <c r="F17" s="61"/>
      <c r="G17" s="61">
        <f>SUM(G13:G16)</f>
        <v>729.68999999999994</v>
      </c>
    </row>
    <row r="18" spans="1:7">
      <c r="A18" s="62"/>
      <c r="B18" s="63"/>
      <c r="C18" s="63"/>
      <c r="D18" s="63"/>
      <c r="E18" s="63"/>
      <c r="F18" s="63"/>
      <c r="G18" s="63"/>
    </row>
    <row r="19" spans="1:7">
      <c r="A19" s="60" t="s">
        <v>383</v>
      </c>
      <c r="B19" s="63"/>
      <c r="C19" s="63"/>
      <c r="D19" s="63"/>
      <c r="E19" s="63"/>
      <c r="F19" s="63"/>
      <c r="G19" s="63"/>
    </row>
    <row r="20" spans="1:7">
      <c r="A20" s="64" t="s">
        <v>528</v>
      </c>
      <c r="B20" s="63"/>
      <c r="C20" s="63"/>
      <c r="D20" s="63"/>
      <c r="E20" s="63"/>
      <c r="F20" s="63"/>
      <c r="G20" s="63"/>
    </row>
    <row r="21" spans="1:7">
      <c r="A21" s="64" t="s">
        <v>529</v>
      </c>
      <c r="B21" s="63"/>
      <c r="C21" s="63"/>
      <c r="D21" s="63"/>
      <c r="E21" s="63"/>
      <c r="F21" s="49" t="s">
        <v>681</v>
      </c>
      <c r="G21" s="63">
        <v>323.19</v>
      </c>
    </row>
    <row r="22" spans="1:7">
      <c r="A22" s="60" t="s">
        <v>530</v>
      </c>
      <c r="B22" s="61"/>
      <c r="C22" s="61">
        <f>SUM(C20:C21)</f>
        <v>0</v>
      </c>
      <c r="D22" s="61"/>
      <c r="E22" s="61">
        <f>SUM(E20:E21)</f>
        <v>0</v>
      </c>
      <c r="F22" s="61"/>
      <c r="G22" s="61">
        <f>SUM(G20:G21)</f>
        <v>323.19</v>
      </c>
    </row>
    <row r="23" spans="1:7">
      <c r="A23" s="62" t="s">
        <v>531</v>
      </c>
      <c r="B23" s="63"/>
      <c r="C23" s="63"/>
      <c r="D23" s="63"/>
      <c r="E23" s="63"/>
      <c r="F23" s="63"/>
      <c r="G23" s="63"/>
    </row>
    <row r="25" spans="1:7" ht="28.5" customHeight="1">
      <c r="A25" s="481" t="s">
        <v>537</v>
      </c>
      <c r="B25" s="482"/>
      <c r="C25" s="482"/>
      <c r="D25" s="482"/>
      <c r="E25" s="482"/>
      <c r="F25" s="482"/>
      <c r="G25" s="482"/>
    </row>
    <row r="26" spans="1:7" ht="14.25">
      <c r="A26" s="478" t="s">
        <v>534</v>
      </c>
      <c r="B26" s="478"/>
      <c r="C26" s="478"/>
      <c r="D26" s="478"/>
      <c r="E26" s="478"/>
      <c r="F26" s="478"/>
      <c r="G26" s="478"/>
    </row>
    <row r="27" spans="1:7" ht="14.25">
      <c r="A27" s="478"/>
      <c r="B27" s="478"/>
      <c r="C27" s="478"/>
      <c r="D27" s="478"/>
      <c r="E27" s="478"/>
      <c r="F27" s="478"/>
      <c r="G27" s="478"/>
    </row>
    <row r="30" spans="1:7">
      <c r="F30" s="174" t="s">
        <v>205</v>
      </c>
    </row>
  </sheetData>
  <mergeCells count="14">
    <mergeCell ref="A27:G27"/>
    <mergeCell ref="A2:B2"/>
    <mergeCell ref="A3:B3"/>
    <mergeCell ref="C2:G2"/>
    <mergeCell ref="C3:G3"/>
    <mergeCell ref="A5:E5"/>
    <mergeCell ref="A8:E8"/>
    <mergeCell ref="A26:G26"/>
    <mergeCell ref="A7:E7"/>
    <mergeCell ref="A25:G25"/>
    <mergeCell ref="A10:A11"/>
    <mergeCell ref="B10:C10"/>
    <mergeCell ref="D10:E10"/>
    <mergeCell ref="F10:G10"/>
  </mergeCells>
  <phoneticPr fontId="27" type="noConversion"/>
  <printOptions horizontalCentered="1" gridLines="1"/>
  <pageMargins left="0.43307086614173229" right="0.27559055118110237" top="0.62992125984251968" bottom="0.51181102362204722" header="0.23622047244094491" footer="0.23622047244094491"/>
  <pageSetup paperSize="9" scale="95" orientation="landscape" verticalDpi="300" r:id="rId1"/>
  <headerFooter alignWithMargins="0">
    <oddFooter>&amp;L&amp;"Bookman Old Style,Regular"Tariff Petition for determination of tariff for  FY 2015-16, approval of estimate for FY 2014-15 and truing-up for FY 2012-13 to FY 2013-14 for PPS-1</oddFooter>
  </headerFooter>
</worksheet>
</file>

<file path=xl/worksheets/sheet15.xml><?xml version="1.0" encoding="utf-8"?>
<worksheet xmlns="http://schemas.openxmlformats.org/spreadsheetml/2006/main" xmlns:r="http://schemas.openxmlformats.org/officeDocument/2006/relationships">
  <sheetPr enableFormatConditionsCalculation="0">
    <tabColor indexed="50"/>
  </sheetPr>
  <dimension ref="A1:I89"/>
  <sheetViews>
    <sheetView showGridLines="0" topLeftCell="A37" zoomScaleSheetLayoutView="75" workbookViewId="0">
      <selection activeCell="I7" sqref="I7:J7"/>
    </sheetView>
  </sheetViews>
  <sheetFormatPr defaultRowHeight="15" customHeight="1"/>
  <cols>
    <col min="1" max="1" width="34.140625" style="154" customWidth="1"/>
    <col min="2" max="6" width="12.5703125" style="154" customWidth="1"/>
    <col min="7" max="7" width="11.7109375" style="154" bestFit="1" customWidth="1"/>
    <col min="8" max="8" width="9.7109375" style="154" customWidth="1"/>
    <col min="9" max="16384" width="9.140625" style="154"/>
  </cols>
  <sheetData>
    <row r="1" spans="1:7" ht="15" customHeight="1">
      <c r="A1" s="69"/>
      <c r="B1" s="69"/>
      <c r="C1" s="128"/>
      <c r="D1" s="128"/>
      <c r="E1" s="128"/>
      <c r="F1" s="128"/>
      <c r="G1" s="128"/>
    </row>
    <row r="2" spans="1:7" ht="15" customHeight="1">
      <c r="A2" s="103" t="str">
        <f>Index!A2</f>
        <v>Name of Company:</v>
      </c>
      <c r="B2" s="403" t="str">
        <f>Index!D2</f>
        <v>PRAGATI POWER CORPORATION LIMITED</v>
      </c>
      <c r="C2" s="403"/>
      <c r="D2" s="403"/>
      <c r="E2" s="403"/>
      <c r="F2" s="403"/>
      <c r="G2" s="403"/>
    </row>
    <row r="3" spans="1:7" ht="15" customHeight="1">
      <c r="A3" s="103" t="str">
        <f>Index!A3</f>
        <v>Name of Plant/  Station:</v>
      </c>
      <c r="B3" s="403" t="str">
        <f>Index!D3</f>
        <v>PRAGATI POWER STATION-I</v>
      </c>
      <c r="C3" s="403"/>
      <c r="D3" s="403"/>
      <c r="E3" s="403"/>
      <c r="F3" s="403"/>
      <c r="G3" s="403"/>
    </row>
    <row r="4" spans="1:7" ht="15" customHeight="1">
      <c r="A4" s="69"/>
      <c r="B4" s="69"/>
      <c r="C4" s="129"/>
      <c r="D4" s="129"/>
      <c r="E4" s="129"/>
      <c r="F4" s="129"/>
      <c r="G4" s="129"/>
    </row>
    <row r="5" spans="1:7" ht="15" customHeight="1">
      <c r="A5" s="429" t="str">
        <f>Index!D21</f>
        <v>Details of Project Specific Loans</v>
      </c>
      <c r="B5" s="429"/>
      <c r="C5" s="429"/>
      <c r="D5" s="429"/>
      <c r="E5" s="429"/>
      <c r="F5" s="52" t="s">
        <v>156</v>
      </c>
      <c r="G5" s="52" t="str">
        <f>Index!C21</f>
        <v>F14</v>
      </c>
    </row>
    <row r="6" spans="1:7" ht="15" customHeight="1">
      <c r="F6" s="149"/>
      <c r="G6" s="10" t="s">
        <v>676</v>
      </c>
    </row>
    <row r="7" spans="1:7" ht="15" customHeight="1">
      <c r="A7" s="180" t="s">
        <v>18</v>
      </c>
      <c r="B7" s="181" t="s">
        <v>571</v>
      </c>
      <c r="C7" s="181" t="s">
        <v>572</v>
      </c>
      <c r="D7" s="181" t="s">
        <v>573</v>
      </c>
      <c r="E7" s="181" t="s">
        <v>574</v>
      </c>
      <c r="F7" s="181" t="s">
        <v>575</v>
      </c>
      <c r="G7" s="181" t="s">
        <v>576</v>
      </c>
    </row>
    <row r="8" spans="1:7" ht="15" customHeight="1">
      <c r="A8" s="182" t="s">
        <v>546</v>
      </c>
      <c r="B8" s="182" t="s">
        <v>729</v>
      </c>
      <c r="C8" s="182"/>
      <c r="D8" s="182"/>
      <c r="E8" s="182"/>
      <c r="F8" s="182"/>
      <c r="G8" s="182"/>
    </row>
    <row r="9" spans="1:7" ht="15" customHeight="1">
      <c r="A9" s="182" t="s">
        <v>547</v>
      </c>
      <c r="B9" s="182" t="s">
        <v>681</v>
      </c>
      <c r="C9" s="182"/>
      <c r="D9" s="182"/>
      <c r="E9" s="182"/>
      <c r="F9" s="182"/>
      <c r="G9" s="182"/>
    </row>
    <row r="10" spans="1:7" ht="15" customHeight="1">
      <c r="A10" s="182" t="s">
        <v>539</v>
      </c>
      <c r="B10" s="182" t="s">
        <v>730</v>
      </c>
      <c r="C10" s="182"/>
      <c r="D10" s="182"/>
      <c r="E10" s="182"/>
      <c r="F10" s="182"/>
      <c r="G10" s="182"/>
    </row>
    <row r="11" spans="1:7" ht="27">
      <c r="A11" s="183" t="s">
        <v>577</v>
      </c>
      <c r="B11" s="182" t="s">
        <v>731</v>
      </c>
      <c r="C11" s="182"/>
      <c r="D11" s="182"/>
      <c r="E11" s="182"/>
      <c r="F11" s="182"/>
      <c r="G11" s="182"/>
    </row>
    <row r="12" spans="1:7" ht="15" customHeight="1">
      <c r="A12" s="182" t="s">
        <v>548</v>
      </c>
      <c r="B12" s="182"/>
      <c r="C12" s="182"/>
      <c r="D12" s="182"/>
      <c r="E12" s="182"/>
      <c r="F12" s="182"/>
      <c r="G12" s="182"/>
    </row>
    <row r="13" spans="1:7" ht="15" customHeight="1">
      <c r="A13" s="182" t="s">
        <v>540</v>
      </c>
      <c r="B13" s="182" t="s">
        <v>732</v>
      </c>
      <c r="C13" s="182"/>
      <c r="D13" s="182"/>
      <c r="E13" s="182"/>
      <c r="F13" s="182"/>
      <c r="G13" s="182"/>
    </row>
    <row r="14" spans="1:7" ht="15" customHeight="1">
      <c r="A14" s="182" t="s">
        <v>549</v>
      </c>
      <c r="B14" s="182"/>
      <c r="C14" s="182"/>
      <c r="D14" s="182"/>
      <c r="E14" s="182"/>
      <c r="F14" s="182"/>
      <c r="G14" s="182"/>
    </row>
    <row r="15" spans="1:7" ht="15" customHeight="1">
      <c r="A15" s="182" t="s">
        <v>550</v>
      </c>
      <c r="B15" s="182"/>
      <c r="C15" s="182" t="s">
        <v>541</v>
      </c>
      <c r="D15" s="182" t="s">
        <v>541</v>
      </c>
      <c r="E15" s="182" t="s">
        <v>541</v>
      </c>
      <c r="F15" s="182" t="s">
        <v>541</v>
      </c>
      <c r="G15" s="182" t="s">
        <v>541</v>
      </c>
    </row>
    <row r="16" spans="1:7" ht="15" customHeight="1">
      <c r="A16" s="182" t="s">
        <v>551</v>
      </c>
      <c r="B16" s="182"/>
      <c r="C16" s="182"/>
      <c r="D16" s="182"/>
      <c r="E16" s="182"/>
      <c r="F16" s="182"/>
      <c r="G16" s="182"/>
    </row>
    <row r="17" spans="1:8" ht="15" customHeight="1">
      <c r="A17" s="182" t="s">
        <v>542</v>
      </c>
      <c r="B17" s="182"/>
      <c r="C17" s="182"/>
      <c r="D17" s="182"/>
      <c r="E17" s="182"/>
      <c r="F17" s="182"/>
      <c r="G17" s="182"/>
    </row>
    <row r="18" spans="1:8" ht="15" customHeight="1">
      <c r="A18" s="182" t="s">
        <v>552</v>
      </c>
      <c r="B18" s="182"/>
      <c r="C18" s="182"/>
      <c r="D18" s="182"/>
      <c r="E18" s="182"/>
      <c r="F18" s="182"/>
      <c r="G18" s="182"/>
    </row>
    <row r="19" spans="1:8" ht="15" customHeight="1">
      <c r="A19" s="182" t="s">
        <v>543</v>
      </c>
      <c r="B19" s="182"/>
      <c r="C19" s="182"/>
      <c r="D19" s="182"/>
      <c r="E19" s="182"/>
      <c r="F19" s="182"/>
      <c r="G19" s="182"/>
    </row>
    <row r="20" spans="1:8" ht="15" customHeight="1">
      <c r="A20" s="182" t="s">
        <v>553</v>
      </c>
      <c r="B20" s="182" t="s">
        <v>734</v>
      </c>
      <c r="C20" s="182"/>
      <c r="D20" s="182"/>
      <c r="E20" s="182"/>
      <c r="F20" s="182"/>
      <c r="G20" s="182"/>
    </row>
    <row r="21" spans="1:8" ht="15" customHeight="1">
      <c r="A21" s="182" t="s">
        <v>544</v>
      </c>
      <c r="B21" s="182"/>
      <c r="C21" s="182"/>
      <c r="D21" s="182"/>
      <c r="E21" s="182"/>
      <c r="F21" s="182"/>
      <c r="G21" s="182"/>
    </row>
    <row r="22" spans="1:8" ht="15" customHeight="1">
      <c r="A22" s="182" t="s">
        <v>554</v>
      </c>
      <c r="B22" s="182" t="s">
        <v>733</v>
      </c>
      <c r="C22" s="182"/>
      <c r="D22" s="182"/>
      <c r="E22" s="182"/>
      <c r="F22" s="182"/>
      <c r="G22" s="182"/>
    </row>
    <row r="23" spans="1:8" ht="15" customHeight="1">
      <c r="A23" s="182" t="s">
        <v>555</v>
      </c>
      <c r="B23" s="182"/>
      <c r="C23" s="182"/>
      <c r="D23" s="182"/>
      <c r="E23" s="182"/>
      <c r="F23" s="182"/>
      <c r="G23" s="182"/>
    </row>
    <row r="24" spans="1:8" ht="15" customHeight="1">
      <c r="A24" s="182" t="s">
        <v>556</v>
      </c>
      <c r="B24" s="182"/>
      <c r="C24" s="182"/>
      <c r="D24" s="182"/>
      <c r="E24" s="182"/>
      <c r="F24" s="182"/>
      <c r="G24" s="182"/>
    </row>
    <row r="25" spans="1:8" ht="15" customHeight="1">
      <c r="A25" s="182" t="s">
        <v>545</v>
      </c>
      <c r="B25" s="182" t="s">
        <v>499</v>
      </c>
      <c r="C25" s="182"/>
      <c r="D25" s="182"/>
      <c r="E25" s="182"/>
      <c r="F25" s="182"/>
      <c r="G25" s="182"/>
    </row>
    <row r="26" spans="1:8" ht="15" customHeight="1">
      <c r="A26" s="182" t="s">
        <v>582</v>
      </c>
      <c r="B26" s="182"/>
      <c r="C26" s="182"/>
      <c r="D26" s="182"/>
      <c r="E26" s="182"/>
      <c r="F26" s="182"/>
      <c r="G26" s="182"/>
    </row>
    <row r="28" spans="1:8" ht="15" customHeight="1">
      <c r="A28" s="486" t="s">
        <v>557</v>
      </c>
      <c r="B28" s="486"/>
      <c r="C28" s="486"/>
      <c r="D28" s="486"/>
      <c r="E28" s="486"/>
      <c r="F28" s="486"/>
      <c r="G28" s="486"/>
      <c r="H28" s="177"/>
    </row>
    <row r="29" spans="1:8" ht="15" customHeight="1">
      <c r="A29" s="486" t="s">
        <v>558</v>
      </c>
      <c r="B29" s="486"/>
      <c r="C29" s="486"/>
      <c r="D29" s="486"/>
      <c r="E29" s="486"/>
      <c r="F29" s="486"/>
      <c r="G29" s="486"/>
      <c r="H29" s="177"/>
    </row>
    <row r="30" spans="1:8" ht="15" customHeight="1">
      <c r="A30" s="486" t="s">
        <v>578</v>
      </c>
      <c r="B30" s="486"/>
      <c r="C30" s="486"/>
      <c r="D30" s="486"/>
      <c r="E30" s="486"/>
      <c r="F30" s="486"/>
      <c r="G30" s="486"/>
      <c r="H30" s="177"/>
    </row>
    <row r="31" spans="1:8" ht="29.25" customHeight="1">
      <c r="A31" s="486" t="s">
        <v>559</v>
      </c>
      <c r="B31" s="486"/>
      <c r="C31" s="486"/>
      <c r="D31" s="486"/>
      <c r="E31" s="486"/>
      <c r="F31" s="486"/>
      <c r="G31" s="486"/>
      <c r="H31" s="178"/>
    </row>
    <row r="32" spans="1:8" ht="15" customHeight="1">
      <c r="A32" s="486" t="s">
        <v>560</v>
      </c>
      <c r="B32" s="486"/>
      <c r="C32" s="486"/>
      <c r="D32" s="486"/>
      <c r="E32" s="486"/>
      <c r="F32" s="486"/>
      <c r="G32" s="486"/>
      <c r="H32" s="177"/>
    </row>
    <row r="33" spans="1:9" ht="15" customHeight="1">
      <c r="A33" s="486" t="s">
        <v>561</v>
      </c>
      <c r="B33" s="486"/>
      <c r="C33" s="486"/>
      <c r="D33" s="486"/>
      <c r="E33" s="486"/>
      <c r="F33" s="486"/>
      <c r="G33" s="486"/>
      <c r="H33" s="177"/>
    </row>
    <row r="34" spans="1:9" ht="27.75" customHeight="1">
      <c r="A34" s="486" t="s">
        <v>562</v>
      </c>
      <c r="B34" s="486"/>
      <c r="C34" s="486"/>
      <c r="D34" s="486"/>
      <c r="E34" s="486"/>
      <c r="F34" s="486"/>
      <c r="G34" s="486"/>
      <c r="H34" s="177"/>
    </row>
    <row r="35" spans="1:9" ht="15" customHeight="1">
      <c r="A35" s="486" t="s">
        <v>563</v>
      </c>
      <c r="B35" s="486"/>
      <c r="C35" s="486"/>
      <c r="D35" s="486"/>
      <c r="E35" s="486"/>
      <c r="F35" s="486"/>
      <c r="G35" s="486"/>
      <c r="H35" s="177"/>
    </row>
    <row r="36" spans="1:9" ht="15" customHeight="1">
      <c r="A36" s="486" t="s">
        <v>579</v>
      </c>
      <c r="B36" s="486"/>
      <c r="C36" s="486"/>
      <c r="D36" s="486"/>
      <c r="E36" s="486"/>
      <c r="F36" s="486"/>
      <c r="G36" s="486"/>
      <c r="H36" s="177"/>
    </row>
    <row r="37" spans="1:9" ht="15" customHeight="1">
      <c r="A37" s="486" t="s">
        <v>564</v>
      </c>
      <c r="B37" s="486"/>
      <c r="C37" s="486"/>
      <c r="D37" s="486"/>
      <c r="E37" s="486"/>
      <c r="F37" s="486"/>
      <c r="G37" s="486"/>
      <c r="H37" s="177"/>
    </row>
    <row r="38" spans="1:9" ht="15" customHeight="1">
      <c r="A38" s="486" t="s">
        <v>565</v>
      </c>
      <c r="B38" s="486"/>
      <c r="C38" s="486"/>
      <c r="D38" s="486"/>
      <c r="E38" s="486"/>
      <c r="F38" s="486"/>
      <c r="G38" s="486"/>
      <c r="H38" s="177"/>
    </row>
    <row r="39" spans="1:9" ht="15" customHeight="1">
      <c r="A39" s="486" t="s">
        <v>566</v>
      </c>
      <c r="B39" s="486"/>
      <c r="C39" s="486"/>
      <c r="D39" s="486"/>
      <c r="E39" s="486"/>
      <c r="F39" s="486"/>
      <c r="G39" s="486"/>
      <c r="H39" s="177"/>
    </row>
    <row r="40" spans="1:9" ht="15" customHeight="1">
      <c r="A40" s="486" t="s">
        <v>567</v>
      </c>
      <c r="B40" s="486"/>
      <c r="C40" s="486"/>
      <c r="D40" s="486"/>
      <c r="E40" s="486"/>
      <c r="F40" s="486"/>
      <c r="G40" s="486"/>
      <c r="H40" s="177"/>
      <c r="I40" s="178"/>
    </row>
    <row r="41" spans="1:9" ht="15" customHeight="1">
      <c r="A41" s="486" t="s">
        <v>568</v>
      </c>
      <c r="B41" s="486"/>
      <c r="C41" s="486"/>
      <c r="D41" s="486"/>
      <c r="E41" s="486"/>
      <c r="F41" s="486"/>
      <c r="G41" s="486"/>
      <c r="H41" s="177"/>
      <c r="I41" s="178"/>
    </row>
    <row r="42" spans="1:9" ht="15" customHeight="1">
      <c r="A42" s="486" t="s">
        <v>569</v>
      </c>
      <c r="B42" s="486"/>
      <c r="C42" s="486"/>
      <c r="D42" s="486"/>
      <c r="E42" s="486"/>
      <c r="F42" s="486"/>
      <c r="G42" s="486"/>
      <c r="H42" s="177"/>
    </row>
    <row r="43" spans="1:9" ht="15" customHeight="1">
      <c r="A43" s="486" t="s">
        <v>583</v>
      </c>
      <c r="B43" s="486"/>
      <c r="C43" s="486"/>
      <c r="D43" s="486"/>
      <c r="E43" s="486"/>
      <c r="F43" s="486"/>
      <c r="G43" s="486"/>
      <c r="H43" s="177"/>
    </row>
    <row r="44" spans="1:9" ht="15" customHeight="1">
      <c r="A44" s="486" t="s">
        <v>570</v>
      </c>
      <c r="B44" s="486"/>
      <c r="C44" s="486"/>
      <c r="D44" s="486"/>
      <c r="E44" s="486"/>
      <c r="F44" s="486"/>
      <c r="G44" s="486"/>
    </row>
    <row r="45" spans="1:9" ht="15" customHeight="1">
      <c r="A45" s="486" t="s">
        <v>580</v>
      </c>
      <c r="B45" s="486"/>
      <c r="C45" s="486"/>
      <c r="D45" s="486"/>
      <c r="E45" s="486"/>
      <c r="F45" s="486"/>
      <c r="G45" s="486"/>
    </row>
    <row r="46" spans="1:9" ht="27" customHeight="1">
      <c r="A46" s="487" t="s">
        <v>581</v>
      </c>
      <c r="B46" s="487"/>
      <c r="C46" s="487"/>
      <c r="D46" s="487"/>
      <c r="E46" s="487"/>
      <c r="F46" s="487"/>
      <c r="G46" s="487"/>
    </row>
    <row r="47" spans="1:9" s="146" customFormat="1" ht="15" customHeight="1"/>
    <row r="48" spans="1:9" s="146" customFormat="1" ht="15" customHeight="1"/>
    <row r="49" spans="6:6" s="146" customFormat="1" ht="15" customHeight="1"/>
    <row r="50" spans="6:6" s="146" customFormat="1" ht="15" customHeight="1"/>
    <row r="51" spans="6:6" s="146" customFormat="1" ht="15" customHeight="1">
      <c r="F51" s="179" t="s">
        <v>205</v>
      </c>
    </row>
    <row r="52" spans="6:6" s="146" customFormat="1" ht="15" customHeight="1"/>
    <row r="53" spans="6:6" s="146" customFormat="1" ht="15" customHeight="1"/>
    <row r="54" spans="6:6" s="146" customFormat="1" ht="15" customHeight="1"/>
    <row r="55" spans="6:6" s="146" customFormat="1" ht="15" customHeight="1"/>
    <row r="56" spans="6:6" s="146" customFormat="1" ht="15" customHeight="1"/>
    <row r="57" spans="6:6" s="146" customFormat="1" ht="15" customHeight="1"/>
    <row r="58" spans="6:6" s="146" customFormat="1" ht="15" customHeight="1"/>
    <row r="59" spans="6:6" s="146" customFormat="1" ht="15" customHeight="1"/>
    <row r="60" spans="6:6" s="146" customFormat="1" ht="15" customHeight="1"/>
    <row r="61" spans="6:6" s="146" customFormat="1" ht="15" customHeight="1"/>
    <row r="62" spans="6:6" s="146" customFormat="1" ht="15" customHeight="1"/>
    <row r="63" spans="6:6" s="146" customFormat="1" ht="15" customHeight="1"/>
    <row r="64" spans="6:6" s="146" customFormat="1" ht="15" customHeight="1"/>
    <row r="65" s="146" customFormat="1" ht="15" customHeight="1"/>
    <row r="66" s="146" customFormat="1" ht="15" customHeight="1"/>
    <row r="67" s="146" customFormat="1" ht="15" customHeight="1"/>
    <row r="68" s="146" customFormat="1" ht="15" customHeight="1"/>
    <row r="69" s="146" customFormat="1" ht="15" customHeight="1"/>
    <row r="70" s="146" customFormat="1" ht="15" customHeight="1"/>
    <row r="71" s="146" customFormat="1" ht="15" customHeight="1"/>
    <row r="72" s="146" customFormat="1" ht="15" customHeight="1"/>
    <row r="73" s="146" customFormat="1" ht="15" customHeight="1"/>
    <row r="74" s="146" customFormat="1" ht="15" customHeight="1"/>
    <row r="75" s="146" customFormat="1" ht="15" customHeight="1"/>
    <row r="76" s="146" customFormat="1" ht="15" customHeight="1"/>
    <row r="77" s="146" customFormat="1" ht="15" customHeight="1"/>
    <row r="78" s="146" customFormat="1" ht="15" customHeight="1"/>
    <row r="79" s="146" customFormat="1" ht="15" customHeight="1"/>
    <row r="80" s="146" customFormat="1" ht="15" customHeight="1"/>
    <row r="81" spans="5:5" s="146" customFormat="1" ht="15" customHeight="1"/>
    <row r="82" spans="5:5" s="146" customFormat="1" ht="15" customHeight="1"/>
    <row r="83" spans="5:5" s="146" customFormat="1" ht="15" customHeight="1"/>
    <row r="84" spans="5:5" s="146" customFormat="1" ht="15" customHeight="1"/>
    <row r="85" spans="5:5" s="146" customFormat="1" ht="15" customHeight="1"/>
    <row r="86" spans="5:5" s="146" customFormat="1" ht="15" customHeight="1"/>
    <row r="87" spans="5:5" s="146" customFormat="1" ht="15" customHeight="1"/>
    <row r="88" spans="5:5" s="146" customFormat="1" ht="15" customHeight="1"/>
    <row r="89" spans="5:5" ht="15" customHeight="1">
      <c r="E89" s="179"/>
    </row>
  </sheetData>
  <mergeCells count="22">
    <mergeCell ref="A45:G45"/>
    <mergeCell ref="A46:G46"/>
    <mergeCell ref="A38:G38"/>
    <mergeCell ref="A39:G39"/>
    <mergeCell ref="A40:G40"/>
    <mergeCell ref="A41:G41"/>
    <mergeCell ref="A44:G44"/>
    <mergeCell ref="A42:G42"/>
    <mergeCell ref="A43:G43"/>
    <mergeCell ref="A36:G36"/>
    <mergeCell ref="A37:G37"/>
    <mergeCell ref="A28:G28"/>
    <mergeCell ref="A29:G29"/>
    <mergeCell ref="A30:G30"/>
    <mergeCell ref="A31:G31"/>
    <mergeCell ref="A34:G34"/>
    <mergeCell ref="A35:G35"/>
    <mergeCell ref="A5:E5"/>
    <mergeCell ref="A32:G32"/>
    <mergeCell ref="A33:G33"/>
    <mergeCell ref="B2:G2"/>
    <mergeCell ref="B3:G3"/>
  </mergeCells>
  <phoneticPr fontId="27" type="noConversion"/>
  <printOptions horizontalCentered="1" gridLines="1"/>
  <pageMargins left="0.43307086614173229" right="0.27559055118110237" top="0.62992125984251968" bottom="0.51181102362204722" header="0.23622047244094491" footer="0.23622047244094491"/>
  <pageSetup paperSize="9" scale="80" orientation="portrait" verticalDpi="300" r:id="rId1"/>
  <headerFooter alignWithMargins="0">
    <oddFooter>&amp;L&amp;"Bookman Old Style,Regular"Tariff Petition for determination of tariff for  FY 2015-16, approval of estimate for FY 2014-15 and truing-up for FY 2012-13 to FY 2013-14 for PPS-1</oddFooter>
  </headerFooter>
</worksheet>
</file>

<file path=xl/worksheets/sheet16.xml><?xml version="1.0" encoding="utf-8"?>
<worksheet xmlns="http://schemas.openxmlformats.org/spreadsheetml/2006/main" xmlns:r="http://schemas.openxmlformats.org/officeDocument/2006/relationships">
  <sheetPr enableFormatConditionsCalculation="0">
    <tabColor indexed="50"/>
  </sheetPr>
  <dimension ref="A1:I95"/>
  <sheetViews>
    <sheetView showGridLines="0" topLeftCell="A34" zoomScaleSheetLayoutView="75" workbookViewId="0">
      <selection activeCell="D22" sqref="D22"/>
    </sheetView>
  </sheetViews>
  <sheetFormatPr defaultRowHeight="15" customHeight="1"/>
  <cols>
    <col min="1" max="1" width="34.140625" style="154" customWidth="1"/>
    <col min="2" max="6" width="12.5703125" style="154" customWidth="1"/>
    <col min="7" max="7" width="11.7109375" style="154" bestFit="1" customWidth="1"/>
    <col min="8" max="8" width="9.7109375" style="154" customWidth="1"/>
    <col min="9" max="16384" width="9.140625" style="154"/>
  </cols>
  <sheetData>
    <row r="1" spans="1:7" ht="15" customHeight="1">
      <c r="A1" s="69"/>
      <c r="B1" s="69"/>
      <c r="C1" s="128"/>
      <c r="D1" s="128"/>
      <c r="E1" s="128"/>
      <c r="F1" s="128"/>
      <c r="G1" s="128"/>
    </row>
    <row r="2" spans="1:7" ht="15" customHeight="1">
      <c r="A2" s="103" t="str">
        <f>Index!A2</f>
        <v>Name of Company:</v>
      </c>
      <c r="B2" s="403" t="str">
        <f>Index!D2</f>
        <v>PRAGATI POWER CORPORATION LIMITED</v>
      </c>
      <c r="C2" s="403"/>
      <c r="D2" s="403"/>
      <c r="E2" s="403"/>
      <c r="F2" s="403"/>
      <c r="G2" s="403"/>
    </row>
    <row r="3" spans="1:7" ht="15" customHeight="1">
      <c r="A3" s="103" t="str">
        <f>Index!A3</f>
        <v>Name of Plant/  Station:</v>
      </c>
      <c r="B3" s="403" t="str">
        <f>Index!D3</f>
        <v>PRAGATI POWER STATION-I</v>
      </c>
      <c r="C3" s="403"/>
      <c r="D3" s="403"/>
      <c r="E3" s="403"/>
      <c r="F3" s="403"/>
      <c r="G3" s="403"/>
    </row>
    <row r="4" spans="1:7" ht="15" customHeight="1">
      <c r="A4" s="69"/>
      <c r="B4" s="69"/>
      <c r="C4" s="129"/>
      <c r="D4" s="129"/>
      <c r="E4" s="129"/>
      <c r="F4" s="129"/>
      <c r="G4" s="129"/>
    </row>
    <row r="5" spans="1:7" ht="15" customHeight="1">
      <c r="A5" s="429" t="str">
        <f>Index!D22</f>
        <v>Details of Allocation of corporate loans to various projects</v>
      </c>
      <c r="B5" s="429"/>
      <c r="C5" s="429"/>
      <c r="D5" s="429"/>
      <c r="E5" s="429"/>
      <c r="F5" s="52" t="s">
        <v>156</v>
      </c>
      <c r="G5" s="52" t="str">
        <f>Index!C22</f>
        <v>F15</v>
      </c>
    </row>
    <row r="6" spans="1:7" ht="15" customHeight="1">
      <c r="F6" s="149"/>
      <c r="G6" s="10" t="s">
        <v>676</v>
      </c>
    </row>
    <row r="7" spans="1:7" ht="15" customHeight="1">
      <c r="A7" s="180" t="s">
        <v>18</v>
      </c>
      <c r="B7" s="181" t="s">
        <v>571</v>
      </c>
      <c r="C7" s="181" t="s">
        <v>572</v>
      </c>
      <c r="D7" s="181" t="s">
        <v>573</v>
      </c>
      <c r="E7" s="181" t="s">
        <v>574</v>
      </c>
      <c r="F7" s="181" t="s">
        <v>575</v>
      </c>
      <c r="G7" s="181" t="s">
        <v>576</v>
      </c>
    </row>
    <row r="8" spans="1:7" ht="15" customHeight="1">
      <c r="A8" s="182" t="s">
        <v>546</v>
      </c>
      <c r="B8" s="182"/>
      <c r="C8" s="182"/>
      <c r="D8" s="182"/>
      <c r="E8" s="182"/>
      <c r="F8" s="182"/>
      <c r="G8" s="182"/>
    </row>
    <row r="9" spans="1:7" ht="15" customHeight="1">
      <c r="A9" s="182" t="s">
        <v>547</v>
      </c>
      <c r="B9" s="182"/>
      <c r="C9" s="182"/>
      <c r="D9" s="182"/>
      <c r="E9" s="182"/>
      <c r="F9" s="182"/>
      <c r="G9" s="182"/>
    </row>
    <row r="10" spans="1:7" ht="15" customHeight="1">
      <c r="A10" s="182" t="s">
        <v>539</v>
      </c>
      <c r="B10" s="182"/>
      <c r="C10" s="182"/>
      <c r="D10" s="182"/>
      <c r="E10" s="182"/>
      <c r="F10" s="182"/>
      <c r="G10" s="182"/>
    </row>
    <row r="11" spans="1:7" ht="27">
      <c r="A11" s="183" t="s">
        <v>577</v>
      </c>
      <c r="B11" s="182"/>
      <c r="C11" s="182"/>
      <c r="D11" s="182"/>
      <c r="E11" s="182"/>
      <c r="F11" s="182"/>
      <c r="G11" s="182"/>
    </row>
    <row r="12" spans="1:7" ht="15" customHeight="1">
      <c r="A12" s="182" t="s">
        <v>548</v>
      </c>
      <c r="B12" s="182"/>
      <c r="C12" s="182"/>
      <c r="D12" s="182"/>
      <c r="E12" s="182"/>
      <c r="F12" s="182"/>
      <c r="G12" s="182"/>
    </row>
    <row r="13" spans="1:7" ht="15" customHeight="1">
      <c r="A13" s="182" t="s">
        <v>540</v>
      </c>
      <c r="B13" s="182"/>
      <c r="C13" s="182"/>
      <c r="D13" s="182"/>
      <c r="E13" s="182"/>
      <c r="F13" s="182"/>
      <c r="G13" s="182"/>
    </row>
    <row r="14" spans="1:7" ht="15" customHeight="1">
      <c r="A14" s="182" t="s">
        <v>549</v>
      </c>
      <c r="B14" s="182"/>
      <c r="C14" s="182"/>
      <c r="D14" s="182"/>
      <c r="E14" s="182"/>
      <c r="F14" s="182"/>
      <c r="G14" s="182"/>
    </row>
    <row r="15" spans="1:7" ht="15" customHeight="1">
      <c r="A15" s="182" t="s">
        <v>550</v>
      </c>
      <c r="B15" s="182" t="s">
        <v>541</v>
      </c>
      <c r="C15" s="182" t="s">
        <v>541</v>
      </c>
      <c r="D15" s="182" t="s">
        <v>541</v>
      </c>
      <c r="E15" s="182" t="s">
        <v>541</v>
      </c>
      <c r="F15" s="182" t="s">
        <v>541</v>
      </c>
      <c r="G15" s="182" t="s">
        <v>541</v>
      </c>
    </row>
    <row r="16" spans="1:7" ht="15" customHeight="1">
      <c r="A16" s="182" t="s">
        <v>551</v>
      </c>
      <c r="B16" s="182"/>
      <c r="C16" s="182"/>
      <c r="D16" s="182"/>
      <c r="E16" s="182"/>
      <c r="F16" s="182"/>
      <c r="G16" s="182"/>
    </row>
    <row r="17" spans="1:7" ht="15" customHeight="1">
      <c r="A17" s="182" t="s">
        <v>542</v>
      </c>
      <c r="B17" s="182"/>
      <c r="C17" s="182"/>
      <c r="D17" s="182"/>
      <c r="E17" s="182"/>
      <c r="F17" s="182"/>
      <c r="G17" s="182"/>
    </row>
    <row r="18" spans="1:7" ht="15" customHeight="1">
      <c r="A18" s="182" t="s">
        <v>552</v>
      </c>
      <c r="B18" s="182"/>
      <c r="C18" s="182"/>
      <c r="D18" s="182"/>
      <c r="E18" s="182"/>
      <c r="F18" s="182"/>
      <c r="G18" s="182"/>
    </row>
    <row r="19" spans="1:7" ht="15" customHeight="1">
      <c r="A19" s="182" t="s">
        <v>543</v>
      </c>
      <c r="B19" s="182"/>
      <c r="C19" s="182"/>
      <c r="D19" s="182"/>
      <c r="E19" s="182"/>
      <c r="F19" s="182"/>
      <c r="G19" s="182"/>
    </row>
    <row r="20" spans="1:7" ht="15" customHeight="1">
      <c r="A20" s="182" t="s">
        <v>553</v>
      </c>
      <c r="B20" s="182"/>
      <c r="C20" s="182"/>
      <c r="D20" s="182"/>
      <c r="E20" s="182"/>
      <c r="F20" s="182"/>
      <c r="G20" s="182"/>
    </row>
    <row r="21" spans="1:7" ht="15" customHeight="1">
      <c r="A21" s="182" t="s">
        <v>544</v>
      </c>
      <c r="B21" s="182"/>
      <c r="C21" s="182"/>
      <c r="D21" s="182"/>
      <c r="E21" s="182"/>
      <c r="F21" s="182"/>
      <c r="G21" s="182"/>
    </row>
    <row r="22" spans="1:7" ht="15" customHeight="1">
      <c r="A22" s="182" t="s">
        <v>554</v>
      </c>
      <c r="B22" s="182"/>
      <c r="C22" s="182"/>
      <c r="D22" s="182"/>
      <c r="E22" s="182"/>
      <c r="F22" s="182"/>
      <c r="G22" s="182"/>
    </row>
    <row r="23" spans="1:7" ht="15" customHeight="1">
      <c r="A23" s="182" t="s">
        <v>555</v>
      </c>
      <c r="B23" s="182"/>
      <c r="C23" s="182"/>
      <c r="D23" s="182"/>
      <c r="E23" s="182"/>
      <c r="F23" s="182"/>
      <c r="G23" s="182"/>
    </row>
    <row r="24" spans="1:7" ht="15" customHeight="1">
      <c r="A24" s="182" t="s">
        <v>556</v>
      </c>
      <c r="B24" s="182"/>
      <c r="C24" s="182"/>
      <c r="D24" s="182"/>
      <c r="E24" s="182"/>
      <c r="F24" s="182"/>
      <c r="G24" s="182"/>
    </row>
    <row r="25" spans="1:7" ht="15" customHeight="1">
      <c r="A25" s="182" t="s">
        <v>545</v>
      </c>
      <c r="B25" s="182"/>
      <c r="C25" s="182"/>
      <c r="D25" s="182"/>
      <c r="E25" s="182"/>
      <c r="F25" s="182"/>
      <c r="G25" s="182"/>
    </row>
    <row r="26" spans="1:7" ht="15" customHeight="1">
      <c r="A26" s="182" t="s">
        <v>582</v>
      </c>
      <c r="B26" s="182"/>
      <c r="C26" s="182"/>
      <c r="D26" s="182"/>
      <c r="E26" s="182"/>
      <c r="F26" s="182"/>
      <c r="G26" s="182"/>
    </row>
    <row r="27" spans="1:7" ht="15" customHeight="1">
      <c r="A27" s="184"/>
      <c r="B27" s="184"/>
      <c r="C27" s="184"/>
      <c r="D27" s="184"/>
      <c r="E27" s="184"/>
      <c r="F27" s="184"/>
      <c r="G27" s="184"/>
    </row>
    <row r="28" spans="1:7" ht="15" customHeight="1">
      <c r="A28" s="488" t="s">
        <v>585</v>
      </c>
      <c r="B28" s="489"/>
      <c r="C28" s="489"/>
      <c r="D28" s="489"/>
      <c r="E28" s="489"/>
      <c r="F28" s="489"/>
      <c r="G28" s="490"/>
    </row>
    <row r="29" spans="1:7" ht="15" customHeight="1">
      <c r="A29" s="181" t="s">
        <v>586</v>
      </c>
      <c r="B29" s="182"/>
      <c r="C29" s="182"/>
      <c r="D29" s="182"/>
      <c r="E29" s="182"/>
      <c r="F29" s="182"/>
      <c r="G29" s="181" t="s">
        <v>17</v>
      </c>
    </row>
    <row r="30" spans="1:7" ht="15" customHeight="1">
      <c r="A30" s="182" t="s">
        <v>587</v>
      </c>
      <c r="B30" s="182"/>
      <c r="C30" s="182"/>
      <c r="D30" s="182"/>
      <c r="E30" s="182"/>
      <c r="F30" s="182"/>
      <c r="G30" s="182"/>
    </row>
    <row r="31" spans="1:7" ht="15" customHeight="1">
      <c r="A31" s="182" t="s">
        <v>588</v>
      </c>
      <c r="B31" s="182"/>
      <c r="C31" s="182"/>
      <c r="D31" s="182"/>
      <c r="E31" s="182"/>
      <c r="F31" s="182"/>
      <c r="G31" s="182"/>
    </row>
    <row r="32" spans="1:7" ht="15" customHeight="1">
      <c r="A32" s="182" t="s">
        <v>589</v>
      </c>
      <c r="B32" s="182"/>
      <c r="C32" s="182"/>
      <c r="D32" s="182"/>
      <c r="E32" s="182"/>
      <c r="F32" s="182"/>
      <c r="G32" s="182"/>
    </row>
    <row r="34" spans="1:9" ht="15" customHeight="1">
      <c r="A34" s="486" t="s">
        <v>557</v>
      </c>
      <c r="B34" s="486"/>
      <c r="C34" s="486"/>
      <c r="D34" s="486"/>
      <c r="E34" s="486"/>
      <c r="F34" s="486"/>
      <c r="G34" s="486"/>
      <c r="H34" s="177"/>
    </row>
    <row r="35" spans="1:9" ht="15" customHeight="1">
      <c r="A35" s="486" t="s">
        <v>558</v>
      </c>
      <c r="B35" s="486"/>
      <c r="C35" s="486"/>
      <c r="D35" s="486"/>
      <c r="E35" s="486"/>
      <c r="F35" s="486"/>
      <c r="G35" s="486"/>
      <c r="H35" s="177"/>
    </row>
    <row r="36" spans="1:9" ht="15" customHeight="1">
      <c r="A36" s="486" t="s">
        <v>578</v>
      </c>
      <c r="B36" s="486"/>
      <c r="C36" s="486"/>
      <c r="D36" s="486"/>
      <c r="E36" s="486"/>
      <c r="F36" s="486"/>
      <c r="G36" s="486"/>
      <c r="H36" s="177"/>
    </row>
    <row r="37" spans="1:9" ht="29.25" customHeight="1">
      <c r="A37" s="486" t="s">
        <v>559</v>
      </c>
      <c r="B37" s="486"/>
      <c r="C37" s="486"/>
      <c r="D37" s="486"/>
      <c r="E37" s="486"/>
      <c r="F37" s="486"/>
      <c r="G37" s="486"/>
      <c r="H37" s="178"/>
    </row>
    <row r="38" spans="1:9" ht="15" customHeight="1">
      <c r="A38" s="486" t="s">
        <v>560</v>
      </c>
      <c r="B38" s="486"/>
      <c r="C38" s="486"/>
      <c r="D38" s="486"/>
      <c r="E38" s="486"/>
      <c r="F38" s="486"/>
      <c r="G38" s="486"/>
      <c r="H38" s="177"/>
    </row>
    <row r="39" spans="1:9" ht="15" customHeight="1">
      <c r="A39" s="486" t="s">
        <v>561</v>
      </c>
      <c r="B39" s="486"/>
      <c r="C39" s="486"/>
      <c r="D39" s="486"/>
      <c r="E39" s="486"/>
      <c r="F39" s="486"/>
      <c r="G39" s="486"/>
      <c r="H39" s="177"/>
    </row>
    <row r="40" spans="1:9" ht="27.75" customHeight="1">
      <c r="A40" s="486" t="s">
        <v>562</v>
      </c>
      <c r="B40" s="486"/>
      <c r="C40" s="486"/>
      <c r="D40" s="486"/>
      <c r="E40" s="486"/>
      <c r="F40" s="486"/>
      <c r="G40" s="486"/>
      <c r="H40" s="177"/>
    </row>
    <row r="41" spans="1:9" ht="15" customHeight="1">
      <c r="A41" s="486" t="s">
        <v>563</v>
      </c>
      <c r="B41" s="486"/>
      <c r="C41" s="486"/>
      <c r="D41" s="486"/>
      <c r="E41" s="486"/>
      <c r="F41" s="486"/>
      <c r="G41" s="486"/>
      <c r="H41" s="177"/>
    </row>
    <row r="42" spans="1:9" ht="15" customHeight="1">
      <c r="A42" s="486" t="s">
        <v>579</v>
      </c>
      <c r="B42" s="486"/>
      <c r="C42" s="486"/>
      <c r="D42" s="486"/>
      <c r="E42" s="486"/>
      <c r="F42" s="486"/>
      <c r="G42" s="486"/>
      <c r="H42" s="177"/>
    </row>
    <row r="43" spans="1:9" ht="15" customHeight="1">
      <c r="A43" s="486" t="s">
        <v>564</v>
      </c>
      <c r="B43" s="486"/>
      <c r="C43" s="486"/>
      <c r="D43" s="486"/>
      <c r="E43" s="486"/>
      <c r="F43" s="486"/>
      <c r="G43" s="486"/>
      <c r="H43" s="177"/>
    </row>
    <row r="44" spans="1:9" ht="15" customHeight="1">
      <c r="A44" s="486" t="s">
        <v>565</v>
      </c>
      <c r="B44" s="486"/>
      <c r="C44" s="486"/>
      <c r="D44" s="486"/>
      <c r="E44" s="486"/>
      <c r="F44" s="486"/>
      <c r="G44" s="486"/>
      <c r="H44" s="177"/>
    </row>
    <row r="45" spans="1:9" ht="15" customHeight="1">
      <c r="A45" s="486" t="s">
        <v>566</v>
      </c>
      <c r="B45" s="486"/>
      <c r="C45" s="486"/>
      <c r="D45" s="486"/>
      <c r="E45" s="486"/>
      <c r="F45" s="486"/>
      <c r="G45" s="486"/>
      <c r="H45" s="177"/>
    </row>
    <row r="46" spans="1:9" ht="15" customHeight="1">
      <c r="A46" s="486" t="s">
        <v>567</v>
      </c>
      <c r="B46" s="486"/>
      <c r="C46" s="486"/>
      <c r="D46" s="486"/>
      <c r="E46" s="486"/>
      <c r="F46" s="486"/>
      <c r="G46" s="486"/>
      <c r="H46" s="177"/>
      <c r="I46" s="178"/>
    </row>
    <row r="47" spans="1:9" ht="15" customHeight="1">
      <c r="A47" s="486" t="s">
        <v>568</v>
      </c>
      <c r="B47" s="486"/>
      <c r="C47" s="486"/>
      <c r="D47" s="486"/>
      <c r="E47" s="486"/>
      <c r="F47" s="486"/>
      <c r="G47" s="486"/>
      <c r="H47" s="177"/>
      <c r="I47" s="178"/>
    </row>
    <row r="48" spans="1:9" ht="15" customHeight="1">
      <c r="A48" s="486" t="s">
        <v>569</v>
      </c>
      <c r="B48" s="486"/>
      <c r="C48" s="486"/>
      <c r="D48" s="486"/>
      <c r="E48" s="486"/>
      <c r="F48" s="486"/>
      <c r="G48" s="486"/>
      <c r="H48" s="177"/>
    </row>
    <row r="49" spans="1:8" ht="15" customHeight="1">
      <c r="A49" s="486" t="s">
        <v>583</v>
      </c>
      <c r="B49" s="486"/>
      <c r="C49" s="486"/>
      <c r="D49" s="486"/>
      <c r="E49" s="486"/>
      <c r="F49" s="486"/>
      <c r="G49" s="486"/>
      <c r="H49" s="177"/>
    </row>
    <row r="50" spans="1:8" ht="15" customHeight="1">
      <c r="A50" s="486" t="s">
        <v>570</v>
      </c>
      <c r="B50" s="486"/>
      <c r="C50" s="486"/>
      <c r="D50" s="486"/>
      <c r="E50" s="486"/>
      <c r="F50" s="486"/>
      <c r="G50" s="486"/>
    </row>
    <row r="51" spans="1:8" ht="15" customHeight="1">
      <c r="A51" s="486" t="s">
        <v>580</v>
      </c>
      <c r="B51" s="486"/>
      <c r="C51" s="486"/>
      <c r="D51" s="486"/>
      <c r="E51" s="486"/>
      <c r="F51" s="486"/>
      <c r="G51" s="486"/>
    </row>
    <row r="52" spans="1:8" ht="27" customHeight="1">
      <c r="A52" s="487" t="s">
        <v>581</v>
      </c>
      <c r="B52" s="487"/>
      <c r="C52" s="487"/>
      <c r="D52" s="487"/>
      <c r="E52" s="487"/>
      <c r="F52" s="487"/>
      <c r="G52" s="487"/>
    </row>
    <row r="53" spans="1:8" s="146" customFormat="1" ht="15" customHeight="1"/>
    <row r="54" spans="1:8" s="146" customFormat="1" ht="15" customHeight="1"/>
    <row r="55" spans="1:8" s="146" customFormat="1" ht="15" customHeight="1"/>
    <row r="56" spans="1:8" s="146" customFormat="1" ht="15" customHeight="1"/>
    <row r="57" spans="1:8" s="146" customFormat="1" ht="15" customHeight="1">
      <c r="F57" s="179" t="s">
        <v>205</v>
      </c>
    </row>
    <row r="58" spans="1:8" s="146" customFormat="1" ht="15" customHeight="1"/>
    <row r="59" spans="1:8" s="146" customFormat="1" ht="15" customHeight="1"/>
    <row r="60" spans="1:8" s="146" customFormat="1" ht="15" customHeight="1"/>
    <row r="61" spans="1:8" s="146" customFormat="1" ht="15" customHeight="1"/>
    <row r="62" spans="1:8" s="146" customFormat="1" ht="15" customHeight="1"/>
    <row r="63" spans="1:8" s="146" customFormat="1" ht="15" customHeight="1"/>
    <row r="64" spans="1:8" s="146" customFormat="1" ht="15" customHeight="1"/>
    <row r="65" s="146" customFormat="1" ht="15" customHeight="1"/>
    <row r="66" s="146" customFormat="1" ht="15" customHeight="1"/>
    <row r="67" s="146" customFormat="1" ht="15" customHeight="1"/>
    <row r="68" s="146" customFormat="1" ht="15" customHeight="1"/>
    <row r="69" s="146" customFormat="1" ht="15" customHeight="1"/>
    <row r="70" s="146" customFormat="1" ht="15" customHeight="1"/>
    <row r="71" s="146" customFormat="1" ht="15" customHeight="1"/>
    <row r="72" s="146" customFormat="1" ht="15" customHeight="1"/>
    <row r="73" s="146" customFormat="1" ht="15" customHeight="1"/>
    <row r="74" s="146" customFormat="1" ht="15" customHeight="1"/>
    <row r="75" s="146" customFormat="1" ht="15" customHeight="1"/>
    <row r="76" s="146" customFormat="1" ht="15" customHeight="1"/>
    <row r="77" s="146" customFormat="1" ht="15" customHeight="1"/>
    <row r="78" s="146" customFormat="1" ht="15" customHeight="1"/>
    <row r="79" s="146" customFormat="1" ht="15" customHeight="1"/>
    <row r="80" s="146" customFormat="1" ht="15" customHeight="1"/>
    <row r="81" spans="5:5" s="146" customFormat="1" ht="15" customHeight="1"/>
    <row r="82" spans="5:5" s="146" customFormat="1" ht="15" customHeight="1"/>
    <row r="83" spans="5:5" s="146" customFormat="1" ht="15" customHeight="1"/>
    <row r="84" spans="5:5" s="146" customFormat="1" ht="15" customHeight="1"/>
    <row r="85" spans="5:5" s="146" customFormat="1" ht="15" customHeight="1"/>
    <row r="86" spans="5:5" s="146" customFormat="1" ht="15" customHeight="1"/>
    <row r="87" spans="5:5" s="146" customFormat="1" ht="15" customHeight="1"/>
    <row r="88" spans="5:5" s="146" customFormat="1" ht="15" customHeight="1"/>
    <row r="89" spans="5:5" s="146" customFormat="1" ht="15" customHeight="1"/>
    <row r="90" spans="5:5" s="146" customFormat="1" ht="15" customHeight="1"/>
    <row r="91" spans="5:5" s="146" customFormat="1" ht="15" customHeight="1"/>
    <row r="92" spans="5:5" s="146" customFormat="1" ht="15" customHeight="1"/>
    <row r="93" spans="5:5" s="146" customFormat="1" ht="15" customHeight="1"/>
    <row r="94" spans="5:5" s="146" customFormat="1" ht="15" customHeight="1"/>
    <row r="95" spans="5:5" ht="15" customHeight="1">
      <c r="E95" s="179"/>
    </row>
  </sheetData>
  <mergeCells count="23">
    <mergeCell ref="A52:G52"/>
    <mergeCell ref="A43:G43"/>
    <mergeCell ref="A44:G44"/>
    <mergeCell ref="A45:G45"/>
    <mergeCell ref="A49:G49"/>
    <mergeCell ref="A50:G50"/>
    <mergeCell ref="A51:G51"/>
    <mergeCell ref="A35:G35"/>
    <mergeCell ref="A36:G36"/>
    <mergeCell ref="A46:G46"/>
    <mergeCell ref="A47:G47"/>
    <mergeCell ref="A48:G48"/>
    <mergeCell ref="A37:G37"/>
    <mergeCell ref="A38:G38"/>
    <mergeCell ref="A39:G39"/>
    <mergeCell ref="A40:G40"/>
    <mergeCell ref="A41:G41"/>
    <mergeCell ref="A42:G42"/>
    <mergeCell ref="B2:G2"/>
    <mergeCell ref="B3:G3"/>
    <mergeCell ref="A5:E5"/>
    <mergeCell ref="A34:G34"/>
    <mergeCell ref="A28:G28"/>
  </mergeCells>
  <phoneticPr fontId="27" type="noConversion"/>
  <printOptions horizontalCentered="1" gridLines="1"/>
  <pageMargins left="0.43307086614173229" right="0.27559055118110237" top="0.62992125984251968" bottom="0.51181102362204722" header="0.23622047244094491" footer="0.23622047244094491"/>
  <pageSetup paperSize="9" scale="80" orientation="portrait" verticalDpi="300" r:id="rId1"/>
  <headerFooter alignWithMargins="0">
    <oddFooter>&amp;L&amp;"Bookman Old Style,Regular"Tariff Petition for determination of tariff for  FY 2015-16, approval of estimate for FY 2014-15 and truing-up for FY 2012-13 to FY 2013-14 for PPS-1</oddFooter>
  </headerFooter>
</worksheet>
</file>

<file path=xl/worksheets/sheet17.xml><?xml version="1.0" encoding="utf-8"?>
<worksheet xmlns="http://schemas.openxmlformats.org/spreadsheetml/2006/main" xmlns:r="http://schemas.openxmlformats.org/officeDocument/2006/relationships">
  <sheetPr enableFormatConditionsCalculation="0">
    <tabColor indexed="13"/>
  </sheetPr>
  <dimension ref="A1:J31"/>
  <sheetViews>
    <sheetView showGridLines="0" topLeftCell="A17" zoomScaleSheetLayoutView="100" workbookViewId="0">
      <selection activeCell="F17" sqref="F17"/>
    </sheetView>
  </sheetViews>
  <sheetFormatPr defaultRowHeight="15" customHeight="1"/>
  <cols>
    <col min="1" max="1" width="7" style="187" customWidth="1"/>
    <col min="2" max="2" width="44.5703125" style="187" customWidth="1"/>
    <col min="3" max="3" width="16.140625" style="187" customWidth="1"/>
    <col min="4" max="5" width="8.5703125" style="187" bestFit="1" customWidth="1"/>
    <col min="6" max="6" width="21.42578125" style="187" customWidth="1"/>
    <col min="7" max="7" width="23.28515625" style="187" customWidth="1"/>
    <col min="8" max="8" width="14" style="187" customWidth="1"/>
    <col min="9" max="16384" width="9.140625" style="187"/>
  </cols>
  <sheetData>
    <row r="1" spans="1:10" ht="15" customHeight="1">
      <c r="A1" s="400"/>
      <c r="B1" s="400"/>
      <c r="C1" s="400"/>
      <c r="D1" s="400"/>
      <c r="E1" s="400"/>
      <c r="F1" s="400"/>
      <c r="G1" s="400"/>
      <c r="H1" s="185"/>
      <c r="I1" s="166"/>
      <c r="J1" s="186"/>
    </row>
    <row r="2" spans="1:10" ht="15" customHeight="1">
      <c r="A2" s="402" t="str">
        <f>Index!A2</f>
        <v>Name of Company:</v>
      </c>
      <c r="B2" s="402"/>
      <c r="C2" s="242"/>
      <c r="D2" s="403"/>
      <c r="E2" s="403"/>
      <c r="F2" s="403"/>
      <c r="G2" s="403"/>
      <c r="H2" s="188"/>
      <c r="I2" s="188"/>
      <c r="J2" s="186"/>
    </row>
    <row r="3" spans="1:10" ht="15" customHeight="1">
      <c r="A3" s="402" t="str">
        <f>Index!A3</f>
        <v>Name of Plant/  Station:</v>
      </c>
      <c r="B3" s="402"/>
      <c r="C3" s="242"/>
      <c r="D3" s="403"/>
      <c r="E3" s="403"/>
      <c r="F3" s="403"/>
      <c r="G3" s="403"/>
      <c r="H3" s="186"/>
      <c r="I3" s="186"/>
      <c r="J3" s="186"/>
    </row>
    <row r="4" spans="1:10" ht="15" customHeight="1">
      <c r="A4" s="69"/>
      <c r="B4" s="69"/>
      <c r="C4" s="69"/>
      <c r="D4" s="129"/>
      <c r="E4" s="186"/>
      <c r="F4" s="186"/>
      <c r="G4" s="186"/>
      <c r="H4" s="186"/>
      <c r="I4" s="186"/>
      <c r="J4" s="186"/>
    </row>
    <row r="5" spans="1:10" ht="15" customHeight="1">
      <c r="A5" s="317" t="str">
        <f>Index!D23</f>
        <v>Statement of Additional Capitalisation after COD</v>
      </c>
      <c r="B5" s="317"/>
      <c r="C5" s="317"/>
      <c r="D5" s="317"/>
      <c r="E5" s="317"/>
      <c r="F5" s="52" t="s">
        <v>156</v>
      </c>
      <c r="G5" s="52" t="str">
        <f>Index!C23</f>
        <v>F16</v>
      </c>
      <c r="H5" s="186"/>
      <c r="I5" s="186"/>
      <c r="J5" s="186"/>
    </row>
    <row r="6" spans="1:10" ht="15" customHeight="1">
      <c r="G6" s="10" t="s">
        <v>676</v>
      </c>
    </row>
    <row r="7" spans="1:10" ht="63.75" customHeight="1">
      <c r="A7" s="189" t="s">
        <v>499</v>
      </c>
      <c r="B7" s="190" t="s">
        <v>596</v>
      </c>
      <c r="C7" s="491" t="s">
        <v>597</v>
      </c>
      <c r="D7" s="492"/>
      <c r="E7" s="493"/>
      <c r="F7" s="190" t="s">
        <v>598</v>
      </c>
      <c r="G7" s="191" t="s">
        <v>591</v>
      </c>
    </row>
    <row r="8" spans="1:10" ht="15" customHeight="1">
      <c r="A8" s="189"/>
      <c r="B8" s="189"/>
      <c r="C8" s="189" t="s">
        <v>164</v>
      </c>
      <c r="D8" s="161" t="s">
        <v>165</v>
      </c>
      <c r="E8" s="161" t="s">
        <v>166</v>
      </c>
      <c r="F8" s="189"/>
      <c r="G8" s="189"/>
    </row>
    <row r="9" spans="1:10" ht="15" customHeight="1">
      <c r="A9" s="267">
        <v>1</v>
      </c>
      <c r="B9" s="376" t="s">
        <v>760</v>
      </c>
      <c r="C9" s="388">
        <f>7659765.96/10000000</f>
        <v>0.76597659600000001</v>
      </c>
      <c r="D9" s="192"/>
      <c r="E9" s="192"/>
      <c r="F9" s="192"/>
      <c r="G9" s="192"/>
    </row>
    <row r="10" spans="1:10" ht="15" customHeight="1">
      <c r="A10" s="267">
        <v>2</v>
      </c>
      <c r="B10" s="377" t="s">
        <v>761</v>
      </c>
      <c r="C10" s="388">
        <f>574304.22/10000000</f>
        <v>5.7430421999999995E-2</v>
      </c>
      <c r="D10" s="192"/>
      <c r="E10" s="192"/>
      <c r="F10" s="192"/>
      <c r="G10" s="192"/>
    </row>
    <row r="11" spans="1:10" ht="15" customHeight="1">
      <c r="A11" s="267">
        <v>3</v>
      </c>
      <c r="B11" s="376" t="s">
        <v>762</v>
      </c>
      <c r="C11" s="388">
        <f>260260/10000000</f>
        <v>2.6026000000000001E-2</v>
      </c>
      <c r="D11" s="389">
        <f>480564.000000001/10000000</f>
        <v>4.8056400000000096E-2</v>
      </c>
      <c r="E11" s="391">
        <f>23047/10000000</f>
        <v>2.3046999999999998E-3</v>
      </c>
      <c r="F11" s="192"/>
      <c r="G11" s="192"/>
    </row>
    <row r="12" spans="1:10" ht="15" customHeight="1">
      <c r="A12" s="267">
        <v>4</v>
      </c>
      <c r="B12" s="376" t="s">
        <v>763</v>
      </c>
      <c r="C12" s="388">
        <f>234982.5/10000000</f>
        <v>2.3498249999999998E-2</v>
      </c>
      <c r="D12" s="389">
        <f>2925000/10000000</f>
        <v>0.29249999999999998</v>
      </c>
      <c r="E12" s="391">
        <f>515100/10000000</f>
        <v>5.151E-2</v>
      </c>
      <c r="F12" s="192"/>
      <c r="G12" s="192"/>
    </row>
    <row r="13" spans="1:10" ht="15" customHeight="1">
      <c r="A13" s="267">
        <v>5</v>
      </c>
      <c r="B13" s="376" t="s">
        <v>764</v>
      </c>
      <c r="C13" s="388">
        <f>29538/10000000</f>
        <v>2.9537999999999999E-3</v>
      </c>
      <c r="D13" s="389">
        <f>354196/10000000</f>
        <v>3.5419600000000002E-2</v>
      </c>
      <c r="E13" s="391">
        <f>76587/10000000</f>
        <v>7.6587000000000001E-3</v>
      </c>
      <c r="F13" s="192"/>
      <c r="G13" s="192"/>
    </row>
    <row r="14" spans="1:10" ht="15" customHeight="1">
      <c r="A14" s="267">
        <v>6</v>
      </c>
      <c r="B14" s="377" t="s">
        <v>765</v>
      </c>
      <c r="C14" s="388">
        <f>154497653.39/10000000</f>
        <v>15.449765338999999</v>
      </c>
      <c r="D14" s="390"/>
      <c r="E14" s="390"/>
      <c r="F14" s="192"/>
      <c r="G14" s="192"/>
    </row>
    <row r="15" spans="1:10" ht="15" customHeight="1">
      <c r="A15" s="267">
        <v>7</v>
      </c>
      <c r="B15" s="376" t="s">
        <v>766</v>
      </c>
      <c r="C15" s="388"/>
      <c r="D15" s="390"/>
      <c r="E15" s="391">
        <f>384382/10000000</f>
        <v>3.8438199999999999E-2</v>
      </c>
      <c r="F15" s="192"/>
      <c r="G15" s="192"/>
    </row>
    <row r="16" spans="1:10" ht="15" customHeight="1">
      <c r="A16" s="267">
        <v>8</v>
      </c>
      <c r="B16" s="377" t="s">
        <v>10</v>
      </c>
      <c r="C16" s="388">
        <f>500003/10000000</f>
        <v>5.0000299999999998E-2</v>
      </c>
      <c r="D16" s="390"/>
      <c r="E16" s="390"/>
      <c r="F16" s="192"/>
      <c r="G16" s="192"/>
    </row>
    <row r="17" spans="1:7" ht="15" customHeight="1">
      <c r="A17" s="267">
        <v>9</v>
      </c>
      <c r="B17" s="378" t="s">
        <v>767</v>
      </c>
      <c r="C17" s="389"/>
      <c r="D17" s="389">
        <f>680625/10000000</f>
        <v>6.8062499999999998E-2</v>
      </c>
      <c r="E17" s="390"/>
      <c r="F17" s="192"/>
      <c r="G17" s="192"/>
    </row>
    <row r="18" spans="1:7" ht="15" customHeight="1">
      <c r="A18" s="267">
        <v>10</v>
      </c>
      <c r="B18" s="378" t="s">
        <v>768</v>
      </c>
      <c r="C18" s="390"/>
      <c r="D18" s="389">
        <f>145688/10000000</f>
        <v>1.45688E-2</v>
      </c>
      <c r="E18" s="390"/>
      <c r="F18" s="192"/>
      <c r="G18" s="192"/>
    </row>
    <row r="19" spans="1:7" ht="15" customHeight="1">
      <c r="A19" s="267">
        <v>11</v>
      </c>
      <c r="B19" s="378" t="s">
        <v>769</v>
      </c>
      <c r="C19" s="390"/>
      <c r="D19" s="389">
        <f>570919/10000000</f>
        <v>5.7091900000000001E-2</v>
      </c>
      <c r="E19" s="390"/>
      <c r="F19" s="192"/>
      <c r="G19" s="192"/>
    </row>
    <row r="20" spans="1:7" ht="15" customHeight="1">
      <c r="A20" s="267">
        <v>12</v>
      </c>
      <c r="B20" s="377" t="s">
        <v>770</v>
      </c>
      <c r="C20" s="388">
        <f>1139855.5014/10000000</f>
        <v>0.11398555013999999</v>
      </c>
      <c r="D20" s="389">
        <f>4107986.2758/10000000</f>
        <v>0.41079862758000002</v>
      </c>
      <c r="E20" s="391">
        <f>60978/10000000</f>
        <v>6.0977999999999996E-3</v>
      </c>
      <c r="F20" s="192"/>
      <c r="G20" s="192"/>
    </row>
    <row r="21" spans="1:7" ht="12.75">
      <c r="A21" s="267"/>
      <c r="B21" s="354"/>
      <c r="C21" s="192"/>
      <c r="D21" s="192"/>
      <c r="E21" s="192"/>
      <c r="F21" s="192"/>
      <c r="G21" s="192"/>
    </row>
    <row r="22" spans="1:7" ht="15" customHeight="1">
      <c r="A22" s="291"/>
      <c r="B22" s="383" t="s">
        <v>17</v>
      </c>
      <c r="C22" s="379">
        <f>SUM(C9:C21)</f>
        <v>16.489636257139999</v>
      </c>
      <c r="D22" s="270">
        <f>SUM(D9:D21)</f>
        <v>0.92649782758000021</v>
      </c>
      <c r="E22" s="270">
        <f>SUM(E9:E21)</f>
        <v>0.10600939999999999</v>
      </c>
      <c r="F22" s="192"/>
      <c r="G22" s="192"/>
    </row>
    <row r="23" spans="1:7" ht="15" customHeight="1">
      <c r="C23" s="268"/>
      <c r="D23" s="269"/>
      <c r="E23" s="269"/>
    </row>
    <row r="24" spans="1:7" ht="15" customHeight="1">
      <c r="A24" s="186" t="s">
        <v>592</v>
      </c>
      <c r="C24" s="186"/>
    </row>
    <row r="25" spans="1:7" ht="12.75">
      <c r="A25" s="494" t="s">
        <v>593</v>
      </c>
      <c r="B25" s="494"/>
      <c r="C25" s="494"/>
      <c r="D25" s="495"/>
      <c r="E25" s="495"/>
      <c r="F25" s="495"/>
      <c r="G25" s="495"/>
    </row>
    <row r="26" spans="1:7" ht="12.75">
      <c r="A26" s="494" t="s">
        <v>594</v>
      </c>
      <c r="B26" s="495"/>
      <c r="C26" s="495"/>
      <c r="D26" s="495"/>
      <c r="E26" s="495"/>
      <c r="F26" s="495"/>
      <c r="G26" s="495"/>
    </row>
    <row r="27" spans="1:7" ht="12.75">
      <c r="A27" s="496" t="s">
        <v>595</v>
      </c>
      <c r="B27" s="497"/>
      <c r="C27" s="497"/>
      <c r="D27" s="497"/>
      <c r="E27" s="497"/>
      <c r="F27" s="497"/>
      <c r="G27" s="497"/>
    </row>
    <row r="28" spans="1:7" ht="15" customHeight="1">
      <c r="A28" s="186"/>
      <c r="B28" s="186"/>
      <c r="C28" s="186"/>
      <c r="F28" s="193"/>
    </row>
    <row r="31" spans="1:7" ht="15" customHeight="1">
      <c r="F31" s="194" t="s">
        <v>205</v>
      </c>
    </row>
  </sheetData>
  <mergeCells count="9">
    <mergeCell ref="C7:E7"/>
    <mergeCell ref="A26:G26"/>
    <mergeCell ref="A27:G27"/>
    <mergeCell ref="A1:G1"/>
    <mergeCell ref="A2:B2"/>
    <mergeCell ref="A3:B3"/>
    <mergeCell ref="D2:G2"/>
    <mergeCell ref="D3:G3"/>
    <mergeCell ref="A25:G25"/>
  </mergeCells>
  <phoneticPr fontId="27" type="noConversion"/>
  <printOptions horizontalCentered="1" gridLines="1"/>
  <pageMargins left="0.43307086614173229" right="0.27559055118110237" top="0.62992125984251968" bottom="0.51181102362204722" header="0.23622047244094491" footer="0.23622047244094491"/>
  <pageSetup paperSize="9" scale="72" orientation="landscape" horizontalDpi="300" verticalDpi="300" r:id="rId1"/>
  <headerFooter alignWithMargins="0">
    <oddFooter>&amp;L&amp;"Bookman Old Style,Regular"Tariff Petition for determination of tariff for  FY 2015-16, approval of estimate for FY 2014-15 and truing-up for FY 2012-13 to FY 2013-14 for PPS-1</oddFooter>
  </headerFooter>
</worksheet>
</file>

<file path=xl/worksheets/sheet18.xml><?xml version="1.0" encoding="utf-8"?>
<worksheet xmlns="http://schemas.openxmlformats.org/spreadsheetml/2006/main" xmlns:r="http://schemas.openxmlformats.org/officeDocument/2006/relationships">
  <sheetPr enableFormatConditionsCalculation="0">
    <tabColor indexed="50"/>
  </sheetPr>
  <dimension ref="A1:G26"/>
  <sheetViews>
    <sheetView showGridLines="0" topLeftCell="A18" zoomScaleSheetLayoutView="76" workbookViewId="0">
      <selection activeCell="B18" sqref="B18"/>
    </sheetView>
  </sheetViews>
  <sheetFormatPr defaultRowHeight="12.75"/>
  <cols>
    <col min="1" max="1" width="39.85546875" style="200" bestFit="1" customWidth="1"/>
    <col min="2" max="2" width="7.28515625" style="200" bestFit="1" customWidth="1"/>
    <col min="3" max="3" width="7.7109375" style="200" customWidth="1"/>
    <col min="4" max="4" width="9" style="200" bestFit="1" customWidth="1"/>
    <col min="5" max="5" width="7.28515625" style="200" bestFit="1" customWidth="1"/>
    <col min="6" max="6" width="11.28515625" style="200" bestFit="1" customWidth="1"/>
    <col min="7" max="7" width="9" style="200" bestFit="1" customWidth="1"/>
    <col min="8" max="16384" width="9.140625" style="200"/>
  </cols>
  <sheetData>
    <row r="1" spans="1:7">
      <c r="A1" s="501"/>
      <c r="B1" s="501"/>
      <c r="C1" s="501"/>
      <c r="D1" s="501"/>
      <c r="E1" s="501"/>
      <c r="F1" s="501"/>
    </row>
    <row r="2" spans="1:7" ht="16.5" customHeight="1">
      <c r="A2" s="103" t="str">
        <f>Index!A2</f>
        <v>Name of Company:</v>
      </c>
      <c r="B2" s="403" t="str">
        <f>Index!D2</f>
        <v>PRAGATI POWER CORPORATION LIMITED</v>
      </c>
      <c r="C2" s="403"/>
      <c r="D2" s="403"/>
      <c r="E2" s="403"/>
      <c r="F2" s="403"/>
      <c r="G2" s="403"/>
    </row>
    <row r="3" spans="1:7" ht="16.5" customHeight="1">
      <c r="A3" s="103" t="str">
        <f>Index!A3</f>
        <v>Name of Plant/  Station:</v>
      </c>
      <c r="B3" s="403" t="str">
        <f>Index!D3</f>
        <v>PRAGATI POWER STATION-I</v>
      </c>
      <c r="C3" s="403"/>
      <c r="D3" s="403"/>
      <c r="E3" s="403"/>
      <c r="F3" s="403"/>
      <c r="G3" s="403"/>
    </row>
    <row r="4" spans="1:7">
      <c r="A4" s="199"/>
      <c r="B4" s="199"/>
      <c r="C4" s="202"/>
      <c r="D4" s="202"/>
      <c r="E4" s="202"/>
      <c r="F4" s="195"/>
    </row>
    <row r="5" spans="1:7">
      <c r="A5" s="429" t="str">
        <f>Index!D24</f>
        <v>Financing of Additional Capitalisation</v>
      </c>
      <c r="B5" s="429"/>
      <c r="C5" s="429"/>
      <c r="D5" s="429"/>
      <c r="E5" s="429"/>
      <c r="F5" s="203" t="s">
        <v>156</v>
      </c>
      <c r="G5" s="203" t="str">
        <f>Index!C24</f>
        <v>F17</v>
      </c>
    </row>
    <row r="6" spans="1:7" ht="18" customHeight="1">
      <c r="F6" s="195"/>
      <c r="G6" s="10" t="s">
        <v>676</v>
      </c>
    </row>
    <row r="7" spans="1:7" ht="18" customHeight="1">
      <c r="A7" s="499" t="s">
        <v>600</v>
      </c>
      <c r="B7" s="488" t="s">
        <v>24</v>
      </c>
      <c r="C7" s="489"/>
      <c r="D7" s="490"/>
      <c r="E7" s="488" t="s">
        <v>599</v>
      </c>
      <c r="F7" s="489"/>
      <c r="G7" s="490"/>
    </row>
    <row r="8" spans="1:7">
      <c r="A8" s="500"/>
      <c r="B8" s="180" t="s">
        <v>164</v>
      </c>
      <c r="C8" s="180" t="s">
        <v>165</v>
      </c>
      <c r="D8" s="198" t="s">
        <v>166</v>
      </c>
      <c r="E8" s="180" t="s">
        <v>164</v>
      </c>
      <c r="F8" s="180" t="s">
        <v>165</v>
      </c>
      <c r="G8" s="198" t="s">
        <v>166</v>
      </c>
    </row>
    <row r="9" spans="1:7">
      <c r="A9" s="205" t="s">
        <v>610</v>
      </c>
      <c r="B9" s="204"/>
      <c r="C9" s="204"/>
      <c r="D9" s="204"/>
      <c r="E9" s="204"/>
      <c r="F9" s="204"/>
      <c r="G9" s="204"/>
    </row>
    <row r="10" spans="1:7">
      <c r="A10" s="204"/>
      <c r="B10" s="204"/>
      <c r="C10" s="204"/>
      <c r="D10" s="204"/>
      <c r="E10" s="204"/>
      <c r="F10" s="204"/>
      <c r="G10" s="204"/>
    </row>
    <row r="11" spans="1:7">
      <c r="A11" s="206" t="s">
        <v>601</v>
      </c>
      <c r="B11" s="204"/>
      <c r="C11" s="204"/>
      <c r="D11" s="204"/>
      <c r="E11" s="204"/>
      <c r="F11" s="204"/>
      <c r="G11" s="204"/>
    </row>
    <row r="12" spans="1:7">
      <c r="A12" s="207" t="s">
        <v>602</v>
      </c>
      <c r="B12" s="204"/>
      <c r="C12" s="204"/>
      <c r="D12" s="204"/>
      <c r="E12" s="204"/>
      <c r="F12" s="204"/>
      <c r="G12" s="204"/>
    </row>
    <row r="13" spans="1:7">
      <c r="A13" s="207" t="s">
        <v>603</v>
      </c>
      <c r="B13" s="204"/>
      <c r="C13" s="204"/>
      <c r="D13" s="204"/>
      <c r="E13" s="204"/>
      <c r="F13" s="204"/>
      <c r="G13" s="204"/>
    </row>
    <row r="14" spans="1:7">
      <c r="A14" s="207" t="s">
        <v>604</v>
      </c>
      <c r="B14" s="204"/>
      <c r="C14" s="204"/>
      <c r="D14" s="204"/>
      <c r="E14" s="204"/>
      <c r="F14" s="204"/>
      <c r="G14" s="204"/>
    </row>
    <row r="15" spans="1:7" s="201" customFormat="1" ht="14.25">
      <c r="A15" s="206" t="s">
        <v>607</v>
      </c>
      <c r="B15" s="206"/>
      <c r="C15" s="206"/>
      <c r="D15" s="206"/>
      <c r="E15" s="206"/>
      <c r="F15" s="206"/>
      <c r="G15" s="206"/>
    </row>
    <row r="16" spans="1:7">
      <c r="A16" s="204"/>
      <c r="B16" s="204"/>
      <c r="C16" s="204"/>
      <c r="D16" s="204"/>
      <c r="E16" s="204"/>
      <c r="F16" s="204"/>
      <c r="G16" s="204"/>
    </row>
    <row r="17" spans="1:7">
      <c r="A17" s="207" t="s">
        <v>383</v>
      </c>
      <c r="B17" s="204"/>
      <c r="C17" s="204"/>
      <c r="D17" s="204"/>
      <c r="E17" s="204"/>
      <c r="F17" s="204"/>
      <c r="G17" s="204"/>
    </row>
    <row r="18" spans="1:7">
      <c r="A18" s="204" t="s">
        <v>605</v>
      </c>
      <c r="B18" s="260">
        <f>'F23'!E25</f>
        <v>16.486550000000001</v>
      </c>
      <c r="C18" s="260">
        <f>'F23'!J25</f>
        <v>0.92643999999999993</v>
      </c>
      <c r="D18" s="261">
        <f>'F23'!O25</f>
        <v>0.10088401</v>
      </c>
      <c r="E18" s="204"/>
      <c r="F18" s="204"/>
      <c r="G18" s="204"/>
    </row>
    <row r="19" spans="1:7">
      <c r="A19" s="204" t="s">
        <v>606</v>
      </c>
      <c r="B19" s="204"/>
      <c r="C19" s="204"/>
      <c r="D19" s="204"/>
      <c r="E19" s="204"/>
      <c r="F19" s="204"/>
      <c r="G19" s="204"/>
    </row>
    <row r="20" spans="1:7">
      <c r="A20" s="206" t="s">
        <v>17</v>
      </c>
      <c r="B20" s="206"/>
      <c r="C20" s="206"/>
      <c r="D20" s="206"/>
      <c r="E20" s="206"/>
      <c r="F20" s="206"/>
      <c r="G20" s="206"/>
    </row>
    <row r="22" spans="1:7" ht="14.25">
      <c r="A22" s="498" t="s">
        <v>608</v>
      </c>
      <c r="B22" s="498"/>
      <c r="C22" s="498"/>
      <c r="D22" s="498"/>
      <c r="E22" s="498"/>
      <c r="F22" s="498"/>
      <c r="G22" s="498"/>
    </row>
    <row r="23" spans="1:7" ht="14.25">
      <c r="A23" s="498" t="s">
        <v>650</v>
      </c>
      <c r="B23" s="498"/>
      <c r="C23" s="498"/>
      <c r="D23" s="498"/>
      <c r="E23" s="498"/>
      <c r="F23" s="498"/>
      <c r="G23" s="498"/>
    </row>
    <row r="24" spans="1:7" ht="14.25">
      <c r="A24" s="196"/>
    </row>
    <row r="25" spans="1:7" ht="14.25">
      <c r="A25" s="196"/>
    </row>
    <row r="26" spans="1:7">
      <c r="F26" s="201" t="s">
        <v>205</v>
      </c>
    </row>
  </sheetData>
  <mergeCells count="9">
    <mergeCell ref="E7:G7"/>
    <mergeCell ref="A5:E5"/>
    <mergeCell ref="A23:G23"/>
    <mergeCell ref="A7:A8"/>
    <mergeCell ref="A1:F1"/>
    <mergeCell ref="B2:G2"/>
    <mergeCell ref="B3:G3"/>
    <mergeCell ref="A22:G22"/>
    <mergeCell ref="B7:D7"/>
  </mergeCells>
  <phoneticPr fontId="27" type="noConversion"/>
  <printOptions horizontalCentered="1" gridLines="1"/>
  <pageMargins left="0.43307086614173229" right="0.27559055118110237" top="0.62992125984251968" bottom="0.51181102362204722" header="0.23622047244094491" footer="0.23622047244094491"/>
  <pageSetup paperSize="9" scale="76" orientation="landscape" verticalDpi="300" r:id="rId1"/>
  <headerFooter alignWithMargins="0">
    <oddFooter>&amp;L&amp;"Bookman Old Style,Regular"Tariff Petition for determination of tariff for  FY 2015-16, approval of estimate for FY 2014-15 and truing-up for FY 2012-13 to FY 2013-14 for PPS-1</oddFooter>
  </headerFooter>
</worksheet>
</file>

<file path=xl/worksheets/sheet19.xml><?xml version="1.0" encoding="utf-8"?>
<worksheet xmlns="http://schemas.openxmlformats.org/spreadsheetml/2006/main" xmlns:r="http://schemas.openxmlformats.org/officeDocument/2006/relationships">
  <sheetPr enableFormatConditionsCalculation="0">
    <tabColor indexed="50"/>
  </sheetPr>
  <dimension ref="A1:G26"/>
  <sheetViews>
    <sheetView showGridLines="0" topLeftCell="A7" zoomScaleSheetLayoutView="76" workbookViewId="0">
      <selection activeCell="B61" sqref="B61"/>
    </sheetView>
  </sheetViews>
  <sheetFormatPr defaultRowHeight="12.75"/>
  <cols>
    <col min="1" max="1" width="2.5703125" style="200" bestFit="1" customWidth="1"/>
    <col min="2" max="2" width="2.140625" style="200" bestFit="1" customWidth="1"/>
    <col min="3" max="3" width="66.7109375" style="200" bestFit="1" customWidth="1"/>
    <col min="4" max="4" width="10" style="200" customWidth="1"/>
    <col min="5" max="5" width="10.7109375" style="200" customWidth="1"/>
    <col min="6" max="6" width="9.140625" style="200"/>
    <col min="7" max="7" width="9.28515625" style="200" customWidth="1"/>
    <col min="8" max="16384" width="9.140625" style="200"/>
  </cols>
  <sheetData>
    <row r="1" spans="1:7">
      <c r="A1" s="199"/>
      <c r="B1" s="199"/>
      <c r="C1" s="199"/>
      <c r="D1" s="199"/>
      <c r="E1" s="199"/>
      <c r="F1" s="199"/>
    </row>
    <row r="2" spans="1:7" ht="16.5" customHeight="1">
      <c r="A2" s="242" t="str">
        <f>Index!A2</f>
        <v>Name of Company:</v>
      </c>
      <c r="B2" s="242"/>
      <c r="C2" s="242"/>
      <c r="D2" s="103" t="str">
        <f>Index!D2</f>
        <v>PRAGATI POWER CORPORATION LIMITED</v>
      </c>
      <c r="E2" s="103"/>
      <c r="F2" s="103"/>
      <c r="G2" s="103"/>
    </row>
    <row r="3" spans="1:7" ht="16.5" customHeight="1">
      <c r="A3" s="242" t="str">
        <f>Index!A3</f>
        <v>Name of Plant/  Station:</v>
      </c>
      <c r="B3" s="242"/>
      <c r="C3" s="242"/>
      <c r="D3" s="103" t="str">
        <f>Index!D3</f>
        <v>PRAGATI POWER STATION-I</v>
      </c>
      <c r="E3" s="103"/>
      <c r="F3" s="103"/>
      <c r="G3" s="103"/>
    </row>
    <row r="4" spans="1:7">
      <c r="A4" s="199"/>
      <c r="B4" s="199"/>
      <c r="C4" s="199"/>
      <c r="D4" s="195"/>
      <c r="E4" s="195"/>
      <c r="F4" s="195"/>
    </row>
    <row r="5" spans="1:7" ht="12.75" customHeight="1">
      <c r="A5" s="429" t="str">
        <f>Index!D25</f>
        <v>Statement of Capital Cost</v>
      </c>
      <c r="B5" s="429"/>
      <c r="C5" s="429"/>
      <c r="D5" s="429"/>
      <c r="E5" s="429"/>
      <c r="F5" s="203" t="s">
        <v>156</v>
      </c>
      <c r="G5" s="203" t="str">
        <f>Index!C25</f>
        <v>F18</v>
      </c>
    </row>
    <row r="6" spans="1:7" ht="18" customHeight="1">
      <c r="D6" s="195"/>
      <c r="E6" s="195"/>
      <c r="F6" s="195"/>
      <c r="G6" s="10" t="s">
        <v>676</v>
      </c>
    </row>
    <row r="7" spans="1:7" ht="24" customHeight="1">
      <c r="A7" s="204"/>
      <c r="B7" s="204"/>
      <c r="C7" s="205" t="s">
        <v>18</v>
      </c>
      <c r="D7" s="181" t="s">
        <v>747</v>
      </c>
      <c r="E7" s="181" t="s">
        <v>748</v>
      </c>
      <c r="F7" s="181" t="s">
        <v>749</v>
      </c>
      <c r="G7" s="181" t="s">
        <v>756</v>
      </c>
    </row>
    <row r="8" spans="1:7" ht="19.5" customHeight="1">
      <c r="A8" s="204" t="s">
        <v>19</v>
      </c>
      <c r="B8" s="204" t="s">
        <v>67</v>
      </c>
      <c r="C8" s="207" t="s">
        <v>626</v>
      </c>
      <c r="D8" s="232">
        <f>'F23'!D25</f>
        <v>1038.3438701999996</v>
      </c>
      <c r="E8" s="232">
        <f>D18</f>
        <v>1054.8304201999997</v>
      </c>
      <c r="F8" s="232">
        <f>E18</f>
        <v>1055.7568601999997</v>
      </c>
      <c r="G8" s="232">
        <f>F18</f>
        <v>1055.8577442099997</v>
      </c>
    </row>
    <row r="9" spans="1:7" ht="19.5" customHeight="1">
      <c r="A9" s="204"/>
      <c r="B9" s="204" t="s">
        <v>68</v>
      </c>
      <c r="C9" s="204" t="s">
        <v>628</v>
      </c>
      <c r="D9" s="182"/>
      <c r="E9" s="182"/>
      <c r="F9" s="182"/>
      <c r="G9" s="182"/>
    </row>
    <row r="10" spans="1:7" ht="19.5" customHeight="1">
      <c r="A10" s="204"/>
      <c r="B10" s="204" t="s">
        <v>70</v>
      </c>
      <c r="C10" s="207" t="s">
        <v>629</v>
      </c>
      <c r="D10" s="182"/>
      <c r="E10" s="182"/>
      <c r="F10" s="182"/>
      <c r="G10" s="182"/>
    </row>
    <row r="11" spans="1:7" ht="19.5" customHeight="1">
      <c r="A11" s="204"/>
      <c r="B11" s="204" t="s">
        <v>631</v>
      </c>
      <c r="C11" s="207" t="s">
        <v>630</v>
      </c>
      <c r="D11" s="182"/>
      <c r="E11" s="182"/>
      <c r="F11" s="182"/>
      <c r="G11" s="182"/>
    </row>
    <row r="12" spans="1:7" ht="19.5" customHeight="1">
      <c r="A12" s="204"/>
      <c r="B12" s="204"/>
      <c r="C12" s="207"/>
      <c r="D12" s="182"/>
      <c r="E12" s="182"/>
      <c r="F12" s="182"/>
      <c r="G12" s="182"/>
    </row>
    <row r="13" spans="1:7" s="201" customFormat="1" ht="19.5" customHeight="1">
      <c r="A13" s="204" t="s">
        <v>20</v>
      </c>
      <c r="B13" s="204" t="s">
        <v>67</v>
      </c>
      <c r="C13" s="207" t="s">
        <v>689</v>
      </c>
      <c r="D13" s="232">
        <f>'F23'!E25</f>
        <v>16.486550000000001</v>
      </c>
      <c r="E13" s="232">
        <f>'F23'!J25</f>
        <v>0.92643999999999993</v>
      </c>
      <c r="F13" s="232">
        <f>'F23'!O25</f>
        <v>0.10088401</v>
      </c>
      <c r="G13" s="232">
        <f>'F23'!T25</f>
        <v>0</v>
      </c>
    </row>
    <row r="14" spans="1:7" ht="19.5" customHeight="1">
      <c r="A14" s="204"/>
      <c r="B14" s="204" t="s">
        <v>68</v>
      </c>
      <c r="C14" s="204" t="s">
        <v>633</v>
      </c>
      <c r="D14" s="182"/>
      <c r="E14" s="182"/>
      <c r="F14" s="182"/>
      <c r="G14" s="182"/>
    </row>
    <row r="15" spans="1:7" ht="19.5" customHeight="1">
      <c r="A15" s="204"/>
      <c r="B15" s="204" t="s">
        <v>70</v>
      </c>
      <c r="C15" s="207" t="s">
        <v>632</v>
      </c>
      <c r="D15" s="182"/>
      <c r="E15" s="182"/>
      <c r="F15" s="182"/>
      <c r="G15" s="182"/>
    </row>
    <row r="16" spans="1:7" ht="19.5" customHeight="1">
      <c r="A16" s="204"/>
      <c r="B16" s="204" t="s">
        <v>631</v>
      </c>
      <c r="C16" s="207" t="s">
        <v>634</v>
      </c>
      <c r="D16" s="182"/>
      <c r="E16" s="182"/>
      <c r="F16" s="182"/>
      <c r="G16" s="182"/>
    </row>
    <row r="17" spans="1:7" ht="19.5" customHeight="1">
      <c r="A17" s="204"/>
      <c r="B17" s="204"/>
      <c r="C17" s="204"/>
      <c r="D17" s="182"/>
      <c r="E17" s="182"/>
      <c r="F17" s="182"/>
      <c r="G17" s="182"/>
    </row>
    <row r="18" spans="1:7" ht="19.5" customHeight="1">
      <c r="A18" s="204" t="s">
        <v>20</v>
      </c>
      <c r="B18" s="204" t="s">
        <v>67</v>
      </c>
      <c r="C18" s="207" t="s">
        <v>690</v>
      </c>
      <c r="D18" s="232">
        <f>D8+D13</f>
        <v>1054.8304201999997</v>
      </c>
      <c r="E18" s="232">
        <f>E8+E13</f>
        <v>1055.7568601999997</v>
      </c>
      <c r="F18" s="232">
        <f>F8+F13</f>
        <v>1055.8577442099997</v>
      </c>
      <c r="G18" s="232">
        <f>G8+G13</f>
        <v>1055.8577442099997</v>
      </c>
    </row>
    <row r="19" spans="1:7" ht="19.5" customHeight="1">
      <c r="A19" s="204"/>
      <c r="B19" s="204" t="s">
        <v>68</v>
      </c>
      <c r="C19" s="204" t="s">
        <v>635</v>
      </c>
      <c r="D19" s="182"/>
      <c r="E19" s="182"/>
      <c r="F19" s="182"/>
      <c r="G19" s="182"/>
    </row>
    <row r="20" spans="1:7" ht="19.5" customHeight="1">
      <c r="A20" s="204"/>
      <c r="B20" s="204" t="s">
        <v>70</v>
      </c>
      <c r="C20" s="207" t="s">
        <v>636</v>
      </c>
      <c r="D20" s="182"/>
      <c r="E20" s="182"/>
      <c r="F20" s="182"/>
      <c r="G20" s="182"/>
    </row>
    <row r="21" spans="1:7" ht="19.5" customHeight="1">
      <c r="A21" s="204"/>
      <c r="B21" s="204" t="s">
        <v>631</v>
      </c>
      <c r="C21" s="207" t="s">
        <v>637</v>
      </c>
      <c r="D21" s="182"/>
      <c r="E21" s="182"/>
      <c r="F21" s="182"/>
      <c r="G21" s="182"/>
    </row>
    <row r="22" spans="1:7" ht="14.25">
      <c r="A22" s="196"/>
      <c r="B22" s="196"/>
      <c r="C22" s="196"/>
      <c r="D22" s="196"/>
      <c r="E22" s="196"/>
      <c r="F22" s="196"/>
      <c r="G22" s="196"/>
    </row>
    <row r="23" spans="1:7" ht="14.25">
      <c r="A23" s="196" t="s">
        <v>627</v>
      </c>
      <c r="B23" s="196"/>
      <c r="C23" s="196"/>
      <c r="D23" s="196"/>
      <c r="E23" s="196"/>
      <c r="F23" s="196"/>
      <c r="G23" s="196"/>
    </row>
    <row r="24" spans="1:7" ht="14.25">
      <c r="A24" s="196"/>
      <c r="B24" s="196"/>
    </row>
    <row r="25" spans="1:7" ht="14.25">
      <c r="A25" s="196"/>
      <c r="B25" s="196"/>
    </row>
    <row r="26" spans="1:7">
      <c r="D26" s="201" t="s">
        <v>205</v>
      </c>
      <c r="E26" s="201"/>
      <c r="F26" s="201"/>
    </row>
  </sheetData>
  <mergeCells count="1">
    <mergeCell ref="A5:E5"/>
  </mergeCells>
  <phoneticPr fontId="27" type="noConversion"/>
  <printOptions horizontalCentered="1" gridLines="1"/>
  <pageMargins left="0.43307086614173229" right="0.27559055118110237" top="0.62992125984251968" bottom="0.51181102362204722" header="0.23622047244094491" footer="0.23622047244094491"/>
  <pageSetup paperSize="9" scale="85" orientation="portrait" verticalDpi="300" r:id="rId1"/>
  <headerFooter alignWithMargins="0">
    <oddFooter>&amp;L&amp;"Bookman Old Style,Regular"Tariff Petition for determination of tariff for  FY 2015-16, approval of estimate for FY 2014-15 and truing-up for FY 2012-13 to FY 2013-14 for PPS-1</oddFooter>
  </headerFooter>
</worksheet>
</file>

<file path=xl/worksheets/sheet2.xml><?xml version="1.0" encoding="utf-8"?>
<worksheet xmlns="http://schemas.openxmlformats.org/spreadsheetml/2006/main" xmlns:r="http://schemas.openxmlformats.org/officeDocument/2006/relationships">
  <sheetPr codeName="Sheet5"/>
  <dimension ref="A1:IR39"/>
  <sheetViews>
    <sheetView showGridLines="0" topLeftCell="A30" zoomScaleSheetLayoutView="80" workbookViewId="0">
      <selection activeCell="F18" sqref="F18"/>
    </sheetView>
  </sheetViews>
  <sheetFormatPr defaultColWidth="14.7109375" defaultRowHeight="12.75"/>
  <cols>
    <col min="1" max="1" width="4.28515625" style="25" bestFit="1" customWidth="1"/>
    <col min="2" max="2" width="63.7109375" style="24" bestFit="1" customWidth="1"/>
    <col min="3" max="5" width="11.5703125" style="25" customWidth="1"/>
    <col min="6" max="7" width="11.7109375" style="25" customWidth="1"/>
    <col min="8" max="16384" width="14.7109375" style="24"/>
  </cols>
  <sheetData>
    <row r="1" spans="1:7" s="10" customFormat="1" ht="15" customHeight="1">
      <c r="A1" s="400"/>
      <c r="B1" s="400"/>
      <c r="C1" s="400"/>
      <c r="D1" s="400"/>
      <c r="E1" s="400"/>
      <c r="F1" s="400"/>
      <c r="G1" s="400"/>
    </row>
    <row r="2" spans="1:7" s="10" customFormat="1" ht="15" customHeight="1">
      <c r="A2" s="402" t="str">
        <f>Index!A2:C2</f>
        <v>Name of Company:</v>
      </c>
      <c r="B2" s="402"/>
      <c r="C2" s="403" t="str">
        <f>Index!D2</f>
        <v>PRAGATI POWER CORPORATION LIMITED</v>
      </c>
      <c r="D2" s="403"/>
      <c r="E2" s="403"/>
      <c r="F2" s="403"/>
      <c r="G2" s="403"/>
    </row>
    <row r="3" spans="1:7" s="10" customFormat="1" ht="15" customHeight="1">
      <c r="A3" s="402" t="str">
        <f>Index!A3:C3</f>
        <v>Name of Plant/  Station:</v>
      </c>
      <c r="B3" s="402"/>
      <c r="C3" s="403" t="str">
        <f>Index!D3</f>
        <v>PRAGATI POWER STATION-I</v>
      </c>
      <c r="D3" s="403"/>
      <c r="E3" s="403"/>
      <c r="F3" s="403"/>
      <c r="G3" s="403"/>
    </row>
    <row r="4" spans="1:7" s="55" customFormat="1" ht="15" customHeight="1">
      <c r="A4" s="400"/>
      <c r="B4" s="400"/>
      <c r="C4" s="400"/>
      <c r="D4" s="400"/>
      <c r="E4" s="400"/>
      <c r="F4" s="400"/>
      <c r="G4" s="400"/>
    </row>
    <row r="5" spans="1:7" s="10" customFormat="1">
      <c r="A5" s="51" t="str">
        <f>Index!D8</f>
        <v>Annual Revenue Requirement Summary</v>
      </c>
      <c r="B5" s="51"/>
      <c r="C5" s="51"/>
      <c r="D5" s="51"/>
      <c r="E5" s="51"/>
      <c r="F5" s="51" t="s">
        <v>156</v>
      </c>
      <c r="G5" s="51" t="str">
        <f>Index!C8</f>
        <v>F1</v>
      </c>
    </row>
    <row r="6" spans="1:7" s="10" customFormat="1">
      <c r="A6" s="401"/>
      <c r="B6" s="401"/>
      <c r="C6" s="401"/>
      <c r="D6" s="401"/>
      <c r="E6" s="401"/>
      <c r="F6" s="401"/>
      <c r="G6" s="401"/>
    </row>
    <row r="7" spans="1:7">
      <c r="A7" s="398"/>
      <c r="B7" s="399"/>
      <c r="C7" s="399" t="s">
        <v>151</v>
      </c>
      <c r="D7" s="327" t="s">
        <v>164</v>
      </c>
      <c r="E7" s="327" t="s">
        <v>165</v>
      </c>
      <c r="F7" s="327" t="s">
        <v>166</v>
      </c>
      <c r="G7" s="327" t="s">
        <v>746</v>
      </c>
    </row>
    <row r="8" spans="1:7">
      <c r="A8" s="398"/>
      <c r="B8" s="399"/>
      <c r="C8" s="399"/>
      <c r="D8" s="319" t="s">
        <v>24</v>
      </c>
      <c r="E8" s="319" t="s">
        <v>24</v>
      </c>
      <c r="F8" s="375" t="s">
        <v>8</v>
      </c>
      <c r="G8" s="320" t="s">
        <v>43</v>
      </c>
    </row>
    <row r="9" spans="1:7" ht="17.25" customHeight="1">
      <c r="A9" s="319" t="s">
        <v>19</v>
      </c>
      <c r="B9" s="328" t="s">
        <v>123</v>
      </c>
      <c r="C9" s="329"/>
      <c r="D9" s="329"/>
      <c r="E9" s="329"/>
      <c r="F9" s="319"/>
      <c r="G9" s="319"/>
    </row>
    <row r="10" spans="1:7" ht="17.25" customHeight="1">
      <c r="A10" s="330">
        <v>1</v>
      </c>
      <c r="B10" s="331" t="s">
        <v>121</v>
      </c>
      <c r="C10" s="332" t="str">
        <f>'F4'!G5</f>
        <v>F4</v>
      </c>
      <c r="D10" s="333">
        <f>'F4'!D11</f>
        <v>2508.2800000000002</v>
      </c>
      <c r="E10" s="333">
        <f>'F4'!E11</f>
        <v>2425.3519999999999</v>
      </c>
      <c r="F10" s="333">
        <f>'F4'!F11</f>
        <v>2457.1799999999998</v>
      </c>
      <c r="G10" s="333">
        <f>'F4'!G11</f>
        <v>2463.9119999999998</v>
      </c>
    </row>
    <row r="11" spans="1:7" ht="17.25" customHeight="1">
      <c r="A11" s="330">
        <v>2</v>
      </c>
      <c r="B11" s="331" t="s">
        <v>120</v>
      </c>
      <c r="C11" s="332" t="str">
        <f>'F4'!G5</f>
        <v>F4</v>
      </c>
      <c r="D11" s="334">
        <f>'F4'!D12</f>
        <v>2.6492257642687419E-2</v>
      </c>
      <c r="E11" s="334">
        <f>'F4'!E12</f>
        <v>2.7313148771807145E-2</v>
      </c>
      <c r="F11" s="334">
        <f>'F4'!F12</f>
        <v>0.03</v>
      </c>
      <c r="G11" s="334">
        <f>'F4'!G12</f>
        <v>0.03</v>
      </c>
    </row>
    <row r="12" spans="1:7" ht="17.25" customHeight="1">
      <c r="A12" s="330">
        <v>3</v>
      </c>
      <c r="B12" s="331" t="s">
        <v>122</v>
      </c>
      <c r="C12" s="332" t="str">
        <f>'F4'!G5</f>
        <v>F4</v>
      </c>
      <c r="D12" s="335">
        <f>'F4'!D14</f>
        <v>2441.8300000000004</v>
      </c>
      <c r="E12" s="335">
        <f>'F4'!E14</f>
        <v>2359.1079999999997</v>
      </c>
      <c r="F12" s="335">
        <f>'F4'!F14</f>
        <v>2383.4645999999998</v>
      </c>
      <c r="G12" s="335">
        <f>'F4'!G14</f>
        <v>2389.9946399999999</v>
      </c>
    </row>
    <row r="13" spans="1:7" ht="17.25" customHeight="1">
      <c r="A13" s="336"/>
      <c r="B13" s="337"/>
      <c r="C13" s="337"/>
      <c r="D13" s="337"/>
      <c r="E13" s="337"/>
      <c r="F13" s="337"/>
      <c r="G13" s="337"/>
    </row>
    <row r="14" spans="1:7" s="10" customFormat="1" ht="17.25" customHeight="1">
      <c r="A14" s="338" t="s">
        <v>20</v>
      </c>
      <c r="B14" s="339" t="s">
        <v>159</v>
      </c>
      <c r="C14" s="340"/>
      <c r="D14" s="340"/>
      <c r="E14" s="340"/>
      <c r="F14" s="341"/>
      <c r="G14" s="341"/>
    </row>
    <row r="15" spans="1:7" s="10" customFormat="1" ht="17.25" customHeight="1">
      <c r="A15" s="342">
        <v>1</v>
      </c>
      <c r="B15" s="324" t="s">
        <v>2</v>
      </c>
      <c r="C15" s="324"/>
      <c r="D15" s="321">
        <f>D16+D17+D18</f>
        <v>75.744100000000003</v>
      </c>
      <c r="E15" s="321">
        <f>E16+E17+E18</f>
        <v>55.03</v>
      </c>
      <c r="F15" s="321">
        <f>F16+F17+F18</f>
        <v>93.970354650000004</v>
      </c>
      <c r="G15" s="321">
        <f>G16+G17+G18</f>
        <v>106.913876036525</v>
      </c>
    </row>
    <row r="16" spans="1:7" s="10" customFormat="1" ht="17.25" customHeight="1">
      <c r="A16" s="342" t="s">
        <v>67</v>
      </c>
      <c r="B16" s="343" t="s">
        <v>69</v>
      </c>
      <c r="C16" s="342" t="str">
        <f>'F20'!F5</f>
        <v>F20</v>
      </c>
      <c r="D16" s="344">
        <f>'F20'!C23</f>
        <v>44.837699999999998</v>
      </c>
      <c r="E16" s="344">
        <f>'F20'!D23</f>
        <v>23.7652</v>
      </c>
      <c r="F16" s="344">
        <f>'F20'!E23</f>
        <v>58.33</v>
      </c>
      <c r="G16" s="344">
        <f>'F20'!F23</f>
        <v>68.119349999999997</v>
      </c>
    </row>
    <row r="17" spans="1:252" ht="17.25" customHeight="1">
      <c r="A17" s="330" t="s">
        <v>68</v>
      </c>
      <c r="B17" s="343" t="s">
        <v>71</v>
      </c>
      <c r="C17" s="342" t="str">
        <f>'F21'!F5</f>
        <v>F21</v>
      </c>
      <c r="D17" s="345">
        <f>'F21'!C32</f>
        <v>18.033799999999999</v>
      </c>
      <c r="E17" s="345">
        <f>'F21'!D32</f>
        <v>18.750900000000001</v>
      </c>
      <c r="F17" s="345">
        <f>'F21'!E32</f>
        <v>20.410354650000002</v>
      </c>
      <c r="G17" s="345">
        <f>'F21'!F32</f>
        <v>22.216671036525003</v>
      </c>
    </row>
    <row r="18" spans="1:252" ht="17.25" customHeight="1">
      <c r="A18" s="330" t="s">
        <v>70</v>
      </c>
      <c r="B18" s="343" t="s">
        <v>72</v>
      </c>
      <c r="C18" s="342" t="str">
        <f>'F22'!F5</f>
        <v>F22</v>
      </c>
      <c r="D18" s="345">
        <f>'F22'!C43</f>
        <v>12.8726</v>
      </c>
      <c r="E18" s="345">
        <f>'F22'!D43</f>
        <v>12.5139</v>
      </c>
      <c r="F18" s="345">
        <f>'F22'!E43</f>
        <v>15.23</v>
      </c>
      <c r="G18" s="345">
        <f>'F22'!F43</f>
        <v>16.577855</v>
      </c>
    </row>
    <row r="19" spans="1:252" ht="17.25" customHeight="1">
      <c r="A19" s="330">
        <v>2</v>
      </c>
      <c r="B19" s="324" t="s">
        <v>73</v>
      </c>
      <c r="C19" s="342" t="str">
        <f>'F23'!W5</f>
        <v>F23</v>
      </c>
      <c r="D19" s="345">
        <f>'F23'!G25</f>
        <v>55.755776539999992</v>
      </c>
      <c r="E19" s="345">
        <f>'F23'!L25</f>
        <v>55.167770949999998</v>
      </c>
      <c r="F19" s="345">
        <f>'F23'!Q25</f>
        <v>53.831903844679999</v>
      </c>
      <c r="G19" s="345">
        <f>'F23'!V25</f>
        <v>14.23</v>
      </c>
    </row>
    <row r="20" spans="1:252" ht="17.25" customHeight="1">
      <c r="A20" s="330">
        <v>3</v>
      </c>
      <c r="B20" s="324" t="s">
        <v>124</v>
      </c>
      <c r="C20" s="342" t="str">
        <f>'F24'!$P$5</f>
        <v>F24</v>
      </c>
      <c r="D20" s="345">
        <f>'F24'!H30</f>
        <v>8.9320199999999996</v>
      </c>
      <c r="E20" s="345">
        <f>'F24'!O30</f>
        <v>2.6522549999999998</v>
      </c>
      <c r="F20" s="345">
        <f>'F24'!V30</f>
        <v>1.1521455</v>
      </c>
      <c r="G20" s="345">
        <f>'F24'!AB30</f>
        <v>1.0839509999999999</v>
      </c>
    </row>
    <row r="21" spans="1:252" ht="17.25" customHeight="1">
      <c r="A21" s="330">
        <v>4</v>
      </c>
      <c r="B21" s="324" t="s">
        <v>125</v>
      </c>
      <c r="C21" s="342" t="str">
        <f>'F25'!G5</f>
        <v>F25</v>
      </c>
      <c r="D21" s="345">
        <f>'F25'!D14</f>
        <v>57.145329892392397</v>
      </c>
      <c r="E21" s="345">
        <f>'F25'!E14</f>
        <v>58.218955010121462</v>
      </c>
      <c r="F21" s="345">
        <f>'F25'!F14</f>
        <v>58.227160101480266</v>
      </c>
      <c r="G21" s="345">
        <f>'F25'!G14</f>
        <v>58.229840471179152</v>
      </c>
    </row>
    <row r="22" spans="1:252" ht="17.25" customHeight="1">
      <c r="A22" s="330">
        <v>5</v>
      </c>
      <c r="B22" s="346" t="s">
        <v>110</v>
      </c>
      <c r="C22" s="347" t="str">
        <f>'F26'!G5</f>
        <v>F26</v>
      </c>
      <c r="D22" s="348">
        <f>'F26'!D27</f>
        <v>31.726067175000001</v>
      </c>
      <c r="E22" s="348">
        <f>'F26'!E27</f>
        <v>33.988241250000002</v>
      </c>
      <c r="F22" s="348">
        <f>'F26'!F27</f>
        <v>45.931939829874977</v>
      </c>
      <c r="G22" s="348">
        <f>'F26'!G27</f>
        <v>46.100571099920074</v>
      </c>
    </row>
    <row r="23" spans="1:252" ht="17.25" customHeight="1">
      <c r="A23" s="330">
        <v>6</v>
      </c>
      <c r="B23" s="324" t="s">
        <v>669</v>
      </c>
      <c r="C23" s="342" t="s">
        <v>667</v>
      </c>
      <c r="D23" s="345">
        <f>'F29'!C9</f>
        <v>11.43478051146772</v>
      </c>
      <c r="E23" s="345">
        <f>'F29'!D9</f>
        <v>12.202692970121459</v>
      </c>
      <c r="F23" s="345">
        <f>'F29'!E9</f>
        <v>12.204412757270264</v>
      </c>
      <c r="G23" s="345">
        <f>'F29'!F9</f>
        <v>12.204974562759151</v>
      </c>
    </row>
    <row r="24" spans="1:252" ht="17.25" customHeight="1">
      <c r="A24" s="330"/>
      <c r="B24" s="339" t="s">
        <v>17</v>
      </c>
      <c r="C24" s="340"/>
      <c r="D24" s="341">
        <f>SUM(D16:D23)</f>
        <v>240.73807411886011</v>
      </c>
      <c r="E24" s="341">
        <f>SUM(E16:E23)</f>
        <v>217.2599151802429</v>
      </c>
      <c r="F24" s="341">
        <f>SUM(F16:F23)</f>
        <v>265.31791668330555</v>
      </c>
      <c r="G24" s="341">
        <f>SUM(G16:G23)</f>
        <v>238.76321317038338</v>
      </c>
    </row>
    <row r="25" spans="1:252" ht="17.25" customHeight="1">
      <c r="A25" s="396"/>
      <c r="B25" s="397"/>
      <c r="C25" s="397"/>
      <c r="D25" s="397"/>
      <c r="E25" s="397"/>
      <c r="F25" s="397"/>
      <c r="G25" s="397"/>
    </row>
    <row r="26" spans="1:252" ht="17.25" customHeight="1">
      <c r="A26" s="338" t="s">
        <v>21</v>
      </c>
      <c r="B26" s="339" t="s">
        <v>160</v>
      </c>
      <c r="C26" s="340"/>
      <c r="D26" s="340"/>
      <c r="E26" s="340"/>
      <c r="F26" s="341"/>
      <c r="G26" s="341"/>
    </row>
    <row r="27" spans="1:252" ht="17.25" customHeight="1">
      <c r="A27" s="330"/>
      <c r="B27" s="324" t="s">
        <v>167</v>
      </c>
      <c r="C27" s="342" t="str">
        <f>'F4'!G5</f>
        <v>F4</v>
      </c>
      <c r="D27" s="349">
        <f>'F4'!D43</f>
        <v>663.39200000000005</v>
      </c>
      <c r="E27" s="349">
        <f>'F4'!E43</f>
        <v>777.83900000000006</v>
      </c>
      <c r="F27" s="349">
        <f>'F4'!F43</f>
        <v>1039.9754645988864</v>
      </c>
      <c r="G27" s="349">
        <f>'F4'!G43</f>
        <v>1042.8247124471025</v>
      </c>
    </row>
    <row r="28" spans="1:252" ht="17.25" customHeight="1">
      <c r="A28" s="350"/>
      <c r="B28" s="351" t="s">
        <v>168</v>
      </c>
      <c r="C28" s="352" t="str">
        <f>'F4'!G5</f>
        <v>F4</v>
      </c>
      <c r="D28" s="353">
        <f>'F4'!D48</f>
        <v>2.7167820855669724</v>
      </c>
      <c r="E28" s="353">
        <f>'F4'!E48</f>
        <v>3.2971741861754533</v>
      </c>
      <c r="F28" s="353">
        <f>'F4'!F48</f>
        <v>4.3632931011389324</v>
      </c>
      <c r="G28" s="353">
        <f>'F4'!G48</f>
        <v>4.3632931011389324</v>
      </c>
    </row>
    <row r="29" spans="1:252" ht="17.25" customHeight="1">
      <c r="A29" s="350"/>
      <c r="B29" s="351" t="s">
        <v>694</v>
      </c>
      <c r="C29" s="352"/>
      <c r="D29" s="349">
        <f>'F4'!D49</f>
        <v>2.69</v>
      </c>
      <c r="E29" s="349">
        <f>'F4'!E49</f>
        <v>3.28</v>
      </c>
      <c r="F29" s="349">
        <f>'F4'!F49</f>
        <v>4.3600000000000003</v>
      </c>
      <c r="G29" s="349">
        <f>'F4'!G49</f>
        <v>4.3600000000000003</v>
      </c>
    </row>
    <row r="30" spans="1:252" s="272" customFormat="1" ht="17.25" customHeight="1">
      <c r="A30" s="330"/>
      <c r="B30" s="324" t="s">
        <v>693</v>
      </c>
      <c r="C30" s="342"/>
      <c r="D30" s="349">
        <f>'F4'!D50</f>
        <v>4.1500000000000004</v>
      </c>
      <c r="E30" s="349">
        <f>'F4'!E50</f>
        <v>5.1100000000000003</v>
      </c>
      <c r="F30" s="349">
        <f>'F4'!F50</f>
        <v>6.58</v>
      </c>
      <c r="G30" s="349">
        <f>'F4'!G50</f>
        <v>6.58</v>
      </c>
      <c r="H30" s="49"/>
      <c r="I30" s="56"/>
      <c r="J30" s="12"/>
      <c r="K30" s="49"/>
      <c r="L30" s="56"/>
      <c r="M30" s="12"/>
      <c r="N30" s="49"/>
      <c r="O30" s="56"/>
      <c r="P30" s="12"/>
      <c r="Q30" s="49"/>
      <c r="R30" s="56"/>
      <c r="S30" s="12"/>
      <c r="T30" s="49"/>
      <c r="U30" s="56"/>
      <c r="V30" s="12"/>
      <c r="W30" s="288"/>
      <c r="X30" s="67"/>
      <c r="Y30" s="62"/>
      <c r="Z30" s="63"/>
      <c r="AA30" s="67"/>
      <c r="AB30" s="62"/>
      <c r="AC30" s="63"/>
      <c r="AD30" s="67"/>
      <c r="AE30" s="62"/>
      <c r="AF30" s="63"/>
      <c r="AG30" s="67"/>
      <c r="AH30" s="62"/>
      <c r="AI30" s="63"/>
      <c r="AJ30" s="67"/>
      <c r="AK30" s="62"/>
      <c r="AL30" s="63"/>
      <c r="AM30" s="67"/>
      <c r="AN30" s="62"/>
      <c r="AO30" s="63"/>
      <c r="AP30" s="67"/>
      <c r="AQ30" s="62"/>
      <c r="AR30" s="63"/>
      <c r="AS30" s="67"/>
      <c r="AT30" s="62"/>
      <c r="AU30" s="63"/>
      <c r="AV30" s="67"/>
      <c r="AW30" s="62"/>
      <c r="AX30" s="63"/>
      <c r="AY30" s="67"/>
      <c r="AZ30" s="62"/>
      <c r="BA30" s="63"/>
      <c r="BB30" s="67"/>
      <c r="BC30" s="62"/>
      <c r="BD30" s="63"/>
      <c r="BE30" s="67"/>
      <c r="BF30" s="62"/>
      <c r="BG30" s="63"/>
      <c r="BH30" s="67"/>
      <c r="BI30" s="62"/>
      <c r="BJ30" s="63"/>
      <c r="BK30" s="67"/>
      <c r="BL30" s="62"/>
      <c r="BM30" s="63"/>
      <c r="BN30" s="67"/>
      <c r="BO30" s="62"/>
      <c r="BP30" s="63"/>
      <c r="BQ30" s="67"/>
      <c r="BR30" s="62"/>
      <c r="BS30" s="63"/>
      <c r="BT30" s="67"/>
      <c r="BU30" s="62"/>
      <c r="BV30" s="63"/>
      <c r="BW30" s="67"/>
      <c r="BX30" s="62"/>
      <c r="BY30" s="63"/>
      <c r="BZ30" s="67"/>
      <c r="CA30" s="62"/>
      <c r="CB30" s="63"/>
      <c r="CC30" s="67"/>
      <c r="CD30" s="62"/>
      <c r="CE30" s="63"/>
      <c r="CF30" s="67"/>
      <c r="CG30" s="62"/>
      <c r="CH30" s="63"/>
      <c r="CI30" s="67"/>
      <c r="CJ30" s="62"/>
      <c r="CK30" s="63"/>
      <c r="CL30" s="67"/>
      <c r="CM30" s="62"/>
      <c r="CN30" s="63"/>
      <c r="CO30" s="67"/>
      <c r="CP30" s="62"/>
      <c r="CQ30" s="63"/>
      <c r="CR30" s="67"/>
      <c r="CS30" s="62"/>
      <c r="CT30" s="63"/>
      <c r="CU30" s="67"/>
      <c r="CV30" s="62"/>
      <c r="CW30" s="63"/>
      <c r="CX30" s="67"/>
      <c r="CY30" s="62"/>
      <c r="CZ30" s="63"/>
      <c r="DA30" s="67"/>
      <c r="DB30" s="62"/>
      <c r="DC30" s="63"/>
      <c r="DD30" s="67"/>
      <c r="DE30" s="62"/>
      <c r="DF30" s="63"/>
      <c r="DG30" s="67"/>
      <c r="DH30" s="62"/>
      <c r="DI30" s="63"/>
      <c r="DJ30" s="67"/>
      <c r="DK30" s="62"/>
      <c r="DL30" s="63"/>
      <c r="DM30" s="67"/>
      <c r="DN30" s="62"/>
      <c r="DO30" s="63"/>
      <c r="DP30" s="67"/>
      <c r="DQ30" s="62"/>
      <c r="DR30" s="63"/>
      <c r="DS30" s="67"/>
      <c r="DT30" s="62"/>
      <c r="DU30" s="63"/>
      <c r="DV30" s="67"/>
      <c r="DW30" s="62"/>
      <c r="DX30" s="63"/>
      <c r="DY30" s="67"/>
      <c r="DZ30" s="62"/>
      <c r="EA30" s="63"/>
      <c r="EB30" s="67"/>
      <c r="EC30" s="62"/>
      <c r="ED30" s="63"/>
      <c r="EE30" s="67"/>
      <c r="EF30" s="62"/>
      <c r="EG30" s="63"/>
      <c r="EH30" s="67"/>
      <c r="EI30" s="62"/>
      <c r="EJ30" s="63"/>
      <c r="EK30" s="67"/>
      <c r="EL30" s="62"/>
      <c r="EM30" s="63"/>
      <c r="EN30" s="67"/>
      <c r="EO30" s="62"/>
      <c r="EP30" s="63"/>
      <c r="EQ30" s="67"/>
      <c r="ER30" s="62"/>
      <c r="ES30" s="63"/>
      <c r="ET30" s="67"/>
      <c r="EU30" s="62"/>
      <c r="EV30" s="63"/>
      <c r="EW30" s="67"/>
      <c r="EX30" s="62"/>
      <c r="EY30" s="63"/>
      <c r="EZ30" s="67"/>
      <c r="FA30" s="62"/>
      <c r="FB30" s="63"/>
      <c r="FC30" s="67"/>
      <c r="FD30" s="62"/>
      <c r="FE30" s="63"/>
      <c r="FF30" s="67"/>
      <c r="FG30" s="62"/>
      <c r="FH30" s="63"/>
      <c r="FI30" s="67"/>
      <c r="FJ30" s="62"/>
      <c r="FK30" s="63"/>
      <c r="FL30" s="67"/>
      <c r="FM30" s="62"/>
      <c r="FN30" s="63"/>
      <c r="FO30" s="67"/>
      <c r="FP30" s="62"/>
      <c r="FQ30" s="63"/>
      <c r="FR30" s="67"/>
      <c r="FS30" s="62"/>
      <c r="FT30" s="63"/>
      <c r="FU30" s="67"/>
      <c r="FV30" s="62"/>
      <c r="FW30" s="63"/>
      <c r="FX30" s="67"/>
      <c r="FY30" s="62"/>
      <c r="FZ30" s="63"/>
      <c r="GA30" s="67"/>
      <c r="GB30" s="62"/>
      <c r="GC30" s="63"/>
      <c r="GD30" s="67"/>
      <c r="GE30" s="62"/>
      <c r="GF30" s="63"/>
      <c r="GG30" s="67"/>
      <c r="GH30" s="62"/>
      <c r="GI30" s="63"/>
      <c r="GJ30" s="67"/>
      <c r="GK30" s="62"/>
      <c r="GL30" s="63"/>
      <c r="GM30" s="67"/>
      <c r="GN30" s="62"/>
      <c r="GO30" s="63"/>
      <c r="GP30" s="67"/>
      <c r="GQ30" s="62"/>
      <c r="GR30" s="63"/>
      <c r="GS30" s="67"/>
      <c r="GT30" s="62"/>
      <c r="GU30" s="63"/>
      <c r="GV30" s="67"/>
      <c r="GW30" s="62"/>
      <c r="GX30" s="63"/>
      <c r="GY30" s="67"/>
      <c r="GZ30" s="62"/>
      <c r="HA30" s="63"/>
      <c r="HB30" s="67"/>
      <c r="HC30" s="62"/>
      <c r="HD30" s="63"/>
      <c r="HE30" s="67"/>
      <c r="HF30" s="62"/>
      <c r="HG30" s="63"/>
      <c r="HH30" s="67"/>
      <c r="HI30" s="62"/>
      <c r="HJ30" s="63"/>
      <c r="HK30" s="67"/>
      <c r="HL30" s="62"/>
      <c r="HM30" s="63"/>
      <c r="HN30" s="67"/>
      <c r="HO30" s="62"/>
      <c r="HP30" s="63"/>
      <c r="HQ30" s="67"/>
      <c r="HR30" s="62"/>
      <c r="HS30" s="63"/>
      <c r="HT30" s="67"/>
      <c r="HU30" s="62"/>
      <c r="HV30" s="63"/>
      <c r="HW30" s="67"/>
      <c r="HX30" s="62"/>
      <c r="HY30" s="63"/>
      <c r="HZ30" s="67"/>
      <c r="IA30" s="62"/>
      <c r="IB30" s="63"/>
      <c r="IC30" s="67"/>
      <c r="ID30" s="62"/>
      <c r="IE30" s="63"/>
      <c r="IF30" s="67"/>
      <c r="IG30" s="62"/>
      <c r="IH30" s="63"/>
      <c r="II30" s="67"/>
      <c r="IJ30" s="62"/>
      <c r="IK30" s="63"/>
      <c r="IL30" s="67"/>
      <c r="IM30" s="62"/>
      <c r="IN30" s="63"/>
      <c r="IO30" s="67"/>
      <c r="IP30" s="62"/>
      <c r="IQ30" s="63"/>
      <c r="IR30" s="67"/>
    </row>
    <row r="31" spans="1:252" s="273" customFormat="1" ht="17.25" customHeight="1">
      <c r="A31" s="56"/>
      <c r="B31" s="12"/>
      <c r="C31" s="49"/>
      <c r="D31" s="290"/>
      <c r="E31" s="290"/>
      <c r="F31" s="290"/>
      <c r="G31" s="290"/>
      <c r="H31" s="49"/>
      <c r="I31" s="56"/>
      <c r="J31" s="12"/>
      <c r="K31" s="49"/>
      <c r="L31" s="56"/>
      <c r="M31" s="12"/>
      <c r="N31" s="49"/>
      <c r="O31" s="56"/>
      <c r="P31" s="12"/>
      <c r="Q31" s="49"/>
      <c r="R31" s="56"/>
      <c r="S31" s="12"/>
      <c r="T31" s="49"/>
      <c r="U31" s="56"/>
      <c r="V31" s="12"/>
      <c r="W31" s="49"/>
      <c r="X31" s="56"/>
      <c r="Y31" s="12"/>
      <c r="Z31" s="49"/>
      <c r="AA31" s="56"/>
      <c r="AB31" s="12"/>
      <c r="AC31" s="49"/>
      <c r="AD31" s="56"/>
      <c r="AE31" s="12"/>
      <c r="AF31" s="49"/>
      <c r="AG31" s="56"/>
      <c r="AH31" s="12"/>
      <c r="AI31" s="49"/>
      <c r="AJ31" s="56"/>
      <c r="AK31" s="12"/>
      <c r="AL31" s="49"/>
      <c r="AM31" s="56"/>
      <c r="AN31" s="12"/>
      <c r="AO31" s="49"/>
      <c r="AP31" s="56"/>
      <c r="AQ31" s="12"/>
      <c r="AR31" s="49"/>
      <c r="AS31" s="56"/>
      <c r="AT31" s="12"/>
      <c r="AU31" s="49"/>
      <c r="AV31" s="56"/>
      <c r="AW31" s="12"/>
      <c r="AX31" s="49"/>
      <c r="AY31" s="56"/>
      <c r="AZ31" s="12"/>
      <c r="BA31" s="49"/>
      <c r="BB31" s="56"/>
      <c r="BC31" s="12"/>
      <c r="BD31" s="49"/>
      <c r="BE31" s="56"/>
      <c r="BF31" s="12"/>
      <c r="BG31" s="49"/>
      <c r="BH31" s="56"/>
      <c r="BI31" s="12"/>
      <c r="BJ31" s="49"/>
      <c r="BK31" s="56"/>
      <c r="BL31" s="12"/>
      <c r="BM31" s="49"/>
      <c r="BN31" s="56"/>
      <c r="BO31" s="12"/>
      <c r="BP31" s="49"/>
      <c r="BQ31" s="56"/>
      <c r="BR31" s="12"/>
      <c r="BS31" s="49"/>
      <c r="BT31" s="56"/>
      <c r="BU31" s="12"/>
      <c r="BV31" s="49"/>
      <c r="BW31" s="56"/>
      <c r="BX31" s="12"/>
      <c r="BY31" s="49"/>
      <c r="BZ31" s="56"/>
      <c r="CA31" s="12"/>
      <c r="CB31" s="49"/>
      <c r="CC31" s="56"/>
      <c r="CD31" s="12"/>
      <c r="CE31" s="49"/>
      <c r="CF31" s="56"/>
      <c r="CG31" s="12"/>
      <c r="CH31" s="49"/>
      <c r="CI31" s="56"/>
      <c r="CJ31" s="12"/>
      <c r="CK31" s="49"/>
      <c r="CL31" s="56"/>
      <c r="CM31" s="12"/>
      <c r="CN31" s="49"/>
      <c r="CO31" s="56"/>
      <c r="CP31" s="12"/>
      <c r="CQ31" s="49"/>
      <c r="CR31" s="56"/>
      <c r="CS31" s="12"/>
      <c r="CT31" s="49"/>
      <c r="CU31" s="56"/>
      <c r="CV31" s="12"/>
      <c r="CW31" s="49"/>
      <c r="CX31" s="56"/>
      <c r="CY31" s="12"/>
      <c r="CZ31" s="49"/>
      <c r="DA31" s="56"/>
      <c r="DB31" s="12"/>
      <c r="DC31" s="49"/>
      <c r="DD31" s="56"/>
      <c r="DE31" s="12"/>
      <c r="DF31" s="49"/>
      <c r="DG31" s="56"/>
      <c r="DH31" s="12"/>
      <c r="DI31" s="49"/>
      <c r="DJ31" s="56"/>
      <c r="DK31" s="12"/>
      <c r="DL31" s="49"/>
      <c r="DM31" s="56"/>
      <c r="DN31" s="12"/>
      <c r="DO31" s="49"/>
      <c r="DP31" s="56"/>
      <c r="DQ31" s="12"/>
      <c r="DR31" s="49"/>
      <c r="DS31" s="56"/>
      <c r="DT31" s="12"/>
      <c r="DU31" s="49"/>
      <c r="DV31" s="56"/>
      <c r="DW31" s="12"/>
      <c r="DX31" s="49"/>
      <c r="DY31" s="56"/>
      <c r="DZ31" s="12"/>
      <c r="EA31" s="49"/>
      <c r="EB31" s="56"/>
      <c r="EC31" s="12"/>
      <c r="ED31" s="49"/>
      <c r="EE31" s="56"/>
      <c r="EF31" s="12"/>
      <c r="EG31" s="49"/>
      <c r="EH31" s="56"/>
      <c r="EI31" s="12"/>
      <c r="EJ31" s="49"/>
      <c r="EK31" s="56"/>
      <c r="EL31" s="12"/>
      <c r="EM31" s="49"/>
      <c r="EN31" s="56"/>
      <c r="EO31" s="12"/>
      <c r="EP31" s="49"/>
      <c r="EQ31" s="56"/>
      <c r="ER31" s="12"/>
      <c r="ES31" s="49"/>
      <c r="ET31" s="56"/>
      <c r="EU31" s="12"/>
      <c r="EV31" s="49"/>
      <c r="EW31" s="56"/>
      <c r="EX31" s="12"/>
      <c r="EY31" s="49"/>
      <c r="EZ31" s="56"/>
      <c r="FA31" s="12"/>
      <c r="FB31" s="49"/>
      <c r="FC31" s="56"/>
      <c r="FD31" s="12"/>
      <c r="FE31" s="49"/>
      <c r="FF31" s="56"/>
      <c r="FG31" s="12"/>
      <c r="FH31" s="49"/>
      <c r="FI31" s="56"/>
      <c r="FJ31" s="12"/>
      <c r="FK31" s="49"/>
      <c r="FL31" s="56"/>
      <c r="FM31" s="12"/>
      <c r="FN31" s="49"/>
      <c r="FO31" s="56"/>
      <c r="FP31" s="12"/>
      <c r="FQ31" s="49"/>
      <c r="FR31" s="56"/>
      <c r="FS31" s="12"/>
      <c r="FT31" s="49"/>
      <c r="FU31" s="56"/>
      <c r="FV31" s="12"/>
      <c r="FW31" s="49"/>
      <c r="FX31" s="56"/>
      <c r="FY31" s="12"/>
      <c r="FZ31" s="49"/>
      <c r="GA31" s="56"/>
      <c r="GB31" s="12"/>
      <c r="GC31" s="49"/>
      <c r="GD31" s="56"/>
      <c r="GE31" s="12"/>
      <c r="GF31" s="49"/>
      <c r="GG31" s="56"/>
      <c r="GH31" s="12"/>
      <c r="GI31" s="49"/>
      <c r="GJ31" s="56"/>
      <c r="GK31" s="12"/>
      <c r="GL31" s="49"/>
      <c r="GM31" s="56"/>
      <c r="GN31" s="12"/>
      <c r="GO31" s="49"/>
      <c r="GP31" s="56"/>
      <c r="GQ31" s="12"/>
      <c r="GR31" s="49"/>
      <c r="GS31" s="56"/>
      <c r="GT31" s="12"/>
      <c r="GU31" s="49"/>
      <c r="GV31" s="56"/>
      <c r="GW31" s="12"/>
      <c r="GX31" s="49"/>
      <c r="GY31" s="56"/>
      <c r="GZ31" s="12"/>
      <c r="HA31" s="49"/>
      <c r="HB31" s="56"/>
      <c r="HC31" s="12"/>
      <c r="HD31" s="49"/>
      <c r="HE31" s="56"/>
      <c r="HF31" s="12"/>
      <c r="HG31" s="49"/>
      <c r="HH31" s="56"/>
      <c r="HI31" s="12"/>
      <c r="HJ31" s="49"/>
      <c r="HK31" s="56"/>
      <c r="HL31" s="12"/>
      <c r="HM31" s="49"/>
      <c r="HN31" s="56"/>
      <c r="HO31" s="12"/>
      <c r="HP31" s="49"/>
      <c r="HQ31" s="56"/>
      <c r="HR31" s="12"/>
      <c r="HS31" s="49"/>
      <c r="HT31" s="56"/>
      <c r="HU31" s="12"/>
      <c r="HV31" s="49"/>
      <c r="HW31" s="56"/>
      <c r="HX31" s="12"/>
      <c r="HY31" s="49"/>
      <c r="HZ31" s="56"/>
      <c r="IA31" s="12"/>
      <c r="IB31" s="49"/>
      <c r="IC31" s="56"/>
      <c r="ID31" s="12"/>
      <c r="IE31" s="49"/>
      <c r="IF31" s="56"/>
      <c r="IG31" s="12"/>
      <c r="IH31" s="49"/>
      <c r="II31" s="56"/>
      <c r="IJ31" s="12"/>
      <c r="IK31" s="49"/>
      <c r="IL31" s="56"/>
      <c r="IM31" s="12"/>
      <c r="IN31" s="49"/>
      <c r="IO31" s="56"/>
      <c r="IP31" s="12"/>
      <c r="IQ31" s="49"/>
      <c r="IR31" s="56"/>
    </row>
    <row r="32" spans="1:252" ht="17.25" customHeight="1">
      <c r="B32" s="48" t="s">
        <v>161</v>
      </c>
    </row>
    <row r="33" spans="2:2" ht="17.25" customHeight="1">
      <c r="B33" s="53" t="s">
        <v>162</v>
      </c>
    </row>
    <row r="34" spans="2:2" ht="17.25" customHeight="1">
      <c r="B34" s="53" t="s">
        <v>163</v>
      </c>
    </row>
    <row r="35" spans="2:2" ht="17.25" customHeight="1">
      <c r="B35" s="53"/>
    </row>
    <row r="36" spans="2:2" ht="17.25" customHeight="1"/>
    <row r="37" spans="2:2" ht="17.25" customHeight="1"/>
    <row r="38" spans="2:2" ht="17.25" customHeight="1"/>
    <row r="39" spans="2:2" ht="17.25" customHeight="1"/>
  </sheetData>
  <mergeCells count="11">
    <mergeCell ref="A25:G25"/>
    <mergeCell ref="A7:A8"/>
    <mergeCell ref="B7:B8"/>
    <mergeCell ref="C7:C8"/>
    <mergeCell ref="A1:G1"/>
    <mergeCell ref="A4:G4"/>
    <mergeCell ref="A6:G6"/>
    <mergeCell ref="A2:B2"/>
    <mergeCell ref="A3:B3"/>
    <mergeCell ref="C2:G2"/>
    <mergeCell ref="C3:G3"/>
  </mergeCells>
  <phoneticPr fontId="0" type="noConversion"/>
  <printOptions horizontalCentered="1" gridLines="1"/>
  <pageMargins left="0.42" right="0.27" top="0.62" bottom="0.5" header="0.25" footer="0.25"/>
  <pageSetup paperSize="9" scale="70" orientation="landscape" horizontalDpi="300" verticalDpi="300" r:id="rId1"/>
  <headerFooter alignWithMargins="0">
    <oddFooter>&amp;L&amp;"Bookman Old Style,Regular"Tariff Petition for determination of tariff for  FY 2015-16, approval of estimate for FY 2014-15 and truing-up for FY 2012-13 to FY 2013-14 for PPS-1</oddFooter>
  </headerFooter>
</worksheet>
</file>

<file path=xl/worksheets/sheet20.xml><?xml version="1.0" encoding="utf-8"?>
<worksheet xmlns="http://schemas.openxmlformats.org/spreadsheetml/2006/main" xmlns:r="http://schemas.openxmlformats.org/officeDocument/2006/relationships">
  <sheetPr enableFormatConditionsCalculation="0">
    <tabColor indexed="13"/>
  </sheetPr>
  <dimension ref="A1:G28"/>
  <sheetViews>
    <sheetView showGridLines="0" topLeftCell="A13" zoomScaleSheetLayoutView="76" workbookViewId="0">
      <selection activeCell="A25" sqref="A25:G25"/>
    </sheetView>
  </sheetViews>
  <sheetFormatPr defaultRowHeight="12.75"/>
  <cols>
    <col min="1" max="1" width="2.5703125" style="200" bestFit="1" customWidth="1"/>
    <col min="2" max="2" width="2.140625" style="200" bestFit="1" customWidth="1"/>
    <col min="3" max="3" width="62.28515625" style="200" customWidth="1"/>
    <col min="4" max="7" width="11.42578125" style="200" customWidth="1"/>
    <col min="8" max="16384" width="9.140625" style="200"/>
  </cols>
  <sheetData>
    <row r="1" spans="1:7">
      <c r="A1" s="501"/>
      <c r="B1" s="501"/>
      <c r="C1" s="501"/>
      <c r="D1" s="501"/>
      <c r="E1" s="199"/>
      <c r="F1" s="199"/>
    </row>
    <row r="2" spans="1:7" ht="16.5" customHeight="1">
      <c r="A2" s="402" t="str">
        <f>Index!A2</f>
        <v>Name of Company:</v>
      </c>
      <c r="B2" s="402"/>
      <c r="C2" s="402"/>
      <c r="D2" s="403" t="str">
        <f>Index!D2</f>
        <v>PRAGATI POWER CORPORATION LIMITED</v>
      </c>
      <c r="E2" s="403"/>
      <c r="F2" s="403"/>
      <c r="G2" s="403"/>
    </row>
    <row r="3" spans="1:7" ht="16.5" customHeight="1">
      <c r="A3" s="402" t="str">
        <f>Index!A3</f>
        <v>Name of Plant/  Station:</v>
      </c>
      <c r="B3" s="402"/>
      <c r="C3" s="402"/>
      <c r="D3" s="403" t="str">
        <f>Index!D3</f>
        <v>PRAGATI POWER STATION-I</v>
      </c>
      <c r="E3" s="403"/>
      <c r="F3" s="403"/>
      <c r="G3" s="403"/>
    </row>
    <row r="4" spans="1:7">
      <c r="A4" s="199"/>
      <c r="B4" s="199"/>
      <c r="C4" s="199"/>
      <c r="D4" s="195"/>
      <c r="E4" s="195"/>
      <c r="F4" s="195"/>
    </row>
    <row r="5" spans="1:7">
      <c r="A5" s="429" t="str">
        <f>Index!D26</f>
        <v>Statement of Capital Works in Progress</v>
      </c>
      <c r="B5" s="429"/>
      <c r="C5" s="429"/>
      <c r="D5" s="203"/>
      <c r="E5" s="203"/>
      <c r="F5" s="203" t="s">
        <v>156</v>
      </c>
      <c r="G5" s="316" t="str">
        <f>Index!C26</f>
        <v>F19</v>
      </c>
    </row>
    <row r="6" spans="1:7" ht="18" customHeight="1">
      <c r="D6" s="195"/>
      <c r="E6" s="195"/>
      <c r="F6" s="195"/>
      <c r="G6" s="10" t="s">
        <v>676</v>
      </c>
    </row>
    <row r="7" spans="1:7" ht="14.25" customHeight="1">
      <c r="A7" s="204"/>
      <c r="B7" s="204"/>
      <c r="C7" s="205" t="s">
        <v>18</v>
      </c>
      <c r="D7" s="182" t="s">
        <v>747</v>
      </c>
      <c r="E7" s="182" t="s">
        <v>748</v>
      </c>
      <c r="F7" s="182" t="s">
        <v>749</v>
      </c>
      <c r="G7" s="182" t="s">
        <v>735</v>
      </c>
    </row>
    <row r="8" spans="1:7">
      <c r="A8" s="204" t="s">
        <v>19</v>
      </c>
      <c r="B8" s="204" t="s">
        <v>67</v>
      </c>
      <c r="C8" s="207" t="s">
        <v>638</v>
      </c>
      <c r="D8" s="182">
        <v>0</v>
      </c>
      <c r="E8" s="182">
        <v>0</v>
      </c>
      <c r="F8" s="182">
        <v>0</v>
      </c>
      <c r="G8" s="182">
        <v>0</v>
      </c>
    </row>
    <row r="9" spans="1:7">
      <c r="A9" s="204"/>
      <c r="B9" s="204" t="s">
        <v>68</v>
      </c>
      <c r="C9" s="204" t="s">
        <v>639</v>
      </c>
      <c r="D9" s="182"/>
      <c r="E9" s="182"/>
      <c r="F9" s="182"/>
      <c r="G9" s="182"/>
    </row>
    <row r="10" spans="1:7">
      <c r="A10" s="204"/>
      <c r="B10" s="204" t="s">
        <v>70</v>
      </c>
      <c r="C10" s="207" t="s">
        <v>640</v>
      </c>
      <c r="D10" s="182"/>
      <c r="E10" s="182"/>
      <c r="F10" s="182"/>
      <c r="G10" s="182"/>
    </row>
    <row r="11" spans="1:7">
      <c r="A11" s="204"/>
      <c r="B11" s="204"/>
      <c r="C11" s="207"/>
      <c r="D11" s="182"/>
      <c r="E11" s="182"/>
      <c r="F11" s="182"/>
      <c r="G11" s="182"/>
    </row>
    <row r="12" spans="1:7" s="201" customFormat="1">
      <c r="A12" s="204" t="s">
        <v>20</v>
      </c>
      <c r="B12" s="204" t="s">
        <v>67</v>
      </c>
      <c r="C12" s="207" t="s">
        <v>641</v>
      </c>
      <c r="D12" s="182">
        <v>0</v>
      </c>
      <c r="E12" s="182">
        <v>0</v>
      </c>
      <c r="F12" s="182">
        <v>0</v>
      </c>
      <c r="G12" s="182">
        <v>0</v>
      </c>
    </row>
    <row r="13" spans="1:7">
      <c r="A13" s="204"/>
      <c r="B13" s="204" t="s">
        <v>68</v>
      </c>
      <c r="C13" s="204" t="s">
        <v>639</v>
      </c>
      <c r="D13" s="182"/>
      <c r="E13" s="182"/>
      <c r="F13" s="182"/>
      <c r="G13" s="182"/>
    </row>
    <row r="14" spans="1:7">
      <c r="A14" s="204"/>
      <c r="B14" s="204" t="s">
        <v>70</v>
      </c>
      <c r="C14" s="207" t="s">
        <v>640</v>
      </c>
      <c r="D14" s="182"/>
      <c r="E14" s="182"/>
      <c r="F14" s="182"/>
      <c r="G14" s="182"/>
    </row>
    <row r="15" spans="1:7">
      <c r="A15" s="204"/>
      <c r="B15" s="204"/>
      <c r="C15" s="204"/>
      <c r="D15" s="182"/>
      <c r="E15" s="182"/>
      <c r="F15" s="182"/>
      <c r="G15" s="182"/>
    </row>
    <row r="16" spans="1:7">
      <c r="A16" s="204" t="s">
        <v>21</v>
      </c>
      <c r="B16" s="204" t="s">
        <v>67</v>
      </c>
      <c r="C16" s="207" t="s">
        <v>642</v>
      </c>
      <c r="D16" s="182">
        <v>0</v>
      </c>
      <c r="E16" s="182">
        <v>0</v>
      </c>
      <c r="F16" s="182">
        <v>0</v>
      </c>
      <c r="G16" s="182">
        <v>0</v>
      </c>
    </row>
    <row r="17" spans="1:7">
      <c r="A17" s="204"/>
      <c r="B17" s="204" t="s">
        <v>68</v>
      </c>
      <c r="C17" s="204" t="s">
        <v>639</v>
      </c>
      <c r="D17" s="182"/>
      <c r="E17" s="182"/>
      <c r="F17" s="182"/>
      <c r="G17" s="182"/>
    </row>
    <row r="18" spans="1:7">
      <c r="A18" s="204"/>
      <c r="B18" s="204" t="s">
        <v>70</v>
      </c>
      <c r="C18" s="207" t="s">
        <v>640</v>
      </c>
      <c r="D18" s="182"/>
      <c r="E18" s="182"/>
      <c r="F18" s="182"/>
      <c r="G18" s="182"/>
    </row>
    <row r="19" spans="1:7">
      <c r="A19" s="204"/>
      <c r="B19" s="204"/>
      <c r="C19" s="204"/>
      <c r="D19" s="182"/>
      <c r="E19" s="182"/>
      <c r="F19" s="182"/>
      <c r="G19" s="182"/>
    </row>
    <row r="20" spans="1:7">
      <c r="A20" s="204" t="s">
        <v>7</v>
      </c>
      <c r="B20" s="204" t="s">
        <v>67</v>
      </c>
      <c r="C20" s="207" t="s">
        <v>643</v>
      </c>
      <c r="D20" s="182">
        <v>0</v>
      </c>
      <c r="E20" s="182">
        <v>0</v>
      </c>
      <c r="F20" s="182">
        <v>0</v>
      </c>
      <c r="G20" s="182">
        <v>0</v>
      </c>
    </row>
    <row r="21" spans="1:7">
      <c r="A21" s="204"/>
      <c r="B21" s="204" t="s">
        <v>68</v>
      </c>
      <c r="C21" s="204" t="s">
        <v>639</v>
      </c>
      <c r="D21" s="182"/>
      <c r="E21" s="182"/>
      <c r="F21" s="182"/>
      <c r="G21" s="182"/>
    </row>
    <row r="22" spans="1:7">
      <c r="A22" s="204"/>
      <c r="B22" s="204" t="s">
        <v>70</v>
      </c>
      <c r="C22" s="207" t="s">
        <v>640</v>
      </c>
      <c r="D22" s="182"/>
      <c r="E22" s="182"/>
      <c r="F22" s="182"/>
      <c r="G22" s="182"/>
    </row>
    <row r="23" spans="1:7">
      <c r="C23" s="208"/>
      <c r="D23" s="197"/>
      <c r="E23" s="197"/>
      <c r="F23" s="197"/>
      <c r="G23" s="197"/>
    </row>
    <row r="24" spans="1:7" ht="14.25">
      <c r="A24" s="498"/>
      <c r="B24" s="498"/>
      <c r="C24" s="498"/>
      <c r="D24" s="498"/>
      <c r="E24" s="498"/>
      <c r="F24" s="498"/>
      <c r="G24" s="498"/>
    </row>
    <row r="25" spans="1:7" ht="14.25">
      <c r="A25" s="498" t="s">
        <v>627</v>
      </c>
      <c r="B25" s="498"/>
      <c r="C25" s="498"/>
      <c r="D25" s="498"/>
      <c r="E25" s="498"/>
      <c r="F25" s="498"/>
      <c r="G25" s="498"/>
    </row>
    <row r="26" spans="1:7" ht="14.25">
      <c r="A26" s="196"/>
      <c r="B26" s="196"/>
    </row>
    <row r="27" spans="1:7" ht="14.25">
      <c r="A27" s="196"/>
      <c r="B27" s="196"/>
    </row>
    <row r="28" spans="1:7">
      <c r="D28" s="201" t="s">
        <v>205</v>
      </c>
      <c r="E28" s="201"/>
      <c r="F28" s="201"/>
    </row>
  </sheetData>
  <mergeCells count="8">
    <mergeCell ref="A24:G24"/>
    <mergeCell ref="A25:G25"/>
    <mergeCell ref="A1:D1"/>
    <mergeCell ref="A5:C5"/>
    <mergeCell ref="A2:C2"/>
    <mergeCell ref="A3:C3"/>
    <mergeCell ref="D2:G2"/>
    <mergeCell ref="D3:G3"/>
  </mergeCells>
  <phoneticPr fontId="27" type="noConversion"/>
  <printOptions horizontalCentered="1" gridLines="1"/>
  <pageMargins left="0.43307086614173229" right="0.27559055118110237" top="0.62992125984251968" bottom="0.51181102362204722" header="0.23622047244094491" footer="0.23622047244094491"/>
  <pageSetup paperSize="9" scale="86" orientation="portrait" verticalDpi="300" r:id="rId1"/>
  <headerFooter alignWithMargins="0">
    <oddFooter>&amp;L&amp;"Bookman Old Style,Regular"Tariff Petition for determination of tariff for  FY 2015-16, approval of estimate for FY 2014-15 and truing-up for FY 2012-13 to FY 2013-14 for PPS-1</oddFooter>
  </headerFooter>
</worksheet>
</file>

<file path=xl/worksheets/sheet21.xml><?xml version="1.0" encoding="utf-8"?>
<worksheet xmlns="http://schemas.openxmlformats.org/spreadsheetml/2006/main" xmlns:r="http://schemas.openxmlformats.org/officeDocument/2006/relationships">
  <sheetPr enableFormatConditionsCalculation="0">
    <tabColor indexed="50"/>
  </sheetPr>
  <dimension ref="A1:U23"/>
  <sheetViews>
    <sheetView showGridLines="0" view="pageLayout" topLeftCell="A45" zoomScaleSheetLayoutView="80" workbookViewId="0">
      <selection activeCell="A6" sqref="A6:F6"/>
    </sheetView>
  </sheetViews>
  <sheetFormatPr defaultRowHeight="12.75"/>
  <cols>
    <col min="1" max="1" width="5" style="39" customWidth="1"/>
    <col min="2" max="2" width="30.42578125" style="39" customWidth="1"/>
    <col min="3" max="3" width="11" style="39" customWidth="1"/>
    <col min="4" max="4" width="10.42578125" style="39" customWidth="1"/>
    <col min="5" max="5" width="11.140625" style="39" customWidth="1"/>
    <col min="6" max="6" width="12.28515625" style="39" customWidth="1"/>
    <col min="7" max="16384" width="9.140625" style="39"/>
  </cols>
  <sheetData>
    <row r="1" spans="1:21" ht="18.75" customHeight="1">
      <c r="A1" s="102"/>
      <c r="B1" s="102"/>
      <c r="C1" s="102"/>
      <c r="D1" s="102"/>
      <c r="E1" s="102"/>
      <c r="F1" s="102"/>
    </row>
    <row r="2" spans="1:21" s="40" customFormat="1">
      <c r="A2" s="103" t="str">
        <f>Index!A2:C2</f>
        <v>Name of Company:</v>
      </c>
      <c r="B2" s="103"/>
      <c r="C2" s="381" t="str">
        <f>Index!D2</f>
        <v>PRAGATI POWER CORPORATION LIMITED</v>
      </c>
      <c r="D2" s="381"/>
      <c r="E2" s="103"/>
      <c r="F2" s="103"/>
    </row>
    <row r="3" spans="1:21" s="41" customFormat="1">
      <c r="A3" s="402" t="str">
        <f>Index!A3:C3</f>
        <v>Name of Plant/  Station:</v>
      </c>
      <c r="B3" s="402"/>
      <c r="C3" s="242"/>
      <c r="D3" s="380" t="str">
        <f>Index!D3</f>
        <v>PRAGATI POWER STATION-I</v>
      </c>
      <c r="E3" s="380"/>
      <c r="F3" s="381"/>
    </row>
    <row r="4" spans="1:21" ht="12.75" customHeight="1">
      <c r="A4" s="400"/>
      <c r="B4" s="400"/>
      <c r="C4" s="400"/>
      <c r="D4" s="400"/>
      <c r="E4" s="400"/>
      <c r="F4" s="400"/>
    </row>
    <row r="5" spans="1:21">
      <c r="A5" s="51" t="str">
        <f>Index!D27</f>
        <v>R&amp;M Expenses</v>
      </c>
      <c r="B5" s="51"/>
      <c r="C5" s="51"/>
      <c r="D5" s="51"/>
      <c r="E5" s="51" t="s">
        <v>156</v>
      </c>
      <c r="F5" s="316" t="str">
        <f>+Index!C27</f>
        <v>F20</v>
      </c>
    </row>
    <row r="6" spans="1:21">
      <c r="A6" s="503" t="s">
        <v>771</v>
      </c>
      <c r="B6" s="503"/>
      <c r="C6" s="503"/>
      <c r="D6" s="503"/>
      <c r="E6" s="503"/>
      <c r="F6" s="503"/>
    </row>
    <row r="7" spans="1:21" s="42" customFormat="1" ht="15" customHeight="1">
      <c r="A7" s="417"/>
      <c r="B7" s="418" t="s">
        <v>18</v>
      </c>
      <c r="C7" s="70" t="s">
        <v>164</v>
      </c>
      <c r="D7" s="70" t="s">
        <v>165</v>
      </c>
      <c r="E7" s="70" t="s">
        <v>166</v>
      </c>
      <c r="F7" s="70" t="s">
        <v>746</v>
      </c>
    </row>
    <row r="8" spans="1:21" s="42" customFormat="1" ht="15" customHeight="1">
      <c r="A8" s="417"/>
      <c r="B8" s="418"/>
      <c r="C8" s="31" t="s">
        <v>24</v>
      </c>
      <c r="D8" s="31" t="s">
        <v>24</v>
      </c>
      <c r="E8" s="31" t="s">
        <v>43</v>
      </c>
      <c r="F8" s="9" t="s">
        <v>8</v>
      </c>
    </row>
    <row r="9" spans="1:21" s="42" customFormat="1" ht="15" customHeight="1">
      <c r="A9" s="67">
        <v>1</v>
      </c>
      <c r="B9" s="58" t="s">
        <v>44</v>
      </c>
      <c r="C9" s="243">
        <f>1.7026+3.3922+8.953+12.48</f>
        <v>26.527799999999999</v>
      </c>
      <c r="D9" s="243">
        <f>0.4298+3.8092+4.3877+8.5925</f>
        <v>17.219200000000001</v>
      </c>
      <c r="E9" s="237">
        <v>30.09</v>
      </c>
      <c r="F9" s="76">
        <f>E9*108.85%</f>
        <v>32.752965000000003</v>
      </c>
    </row>
    <row r="10" spans="1:21" s="42" customFormat="1" ht="15" customHeight="1">
      <c r="A10" s="67">
        <v>2</v>
      </c>
      <c r="B10" s="58" t="s">
        <v>45</v>
      </c>
      <c r="C10" s="243">
        <v>0.83150000000000002</v>
      </c>
      <c r="D10" s="243">
        <v>0.7581</v>
      </c>
      <c r="E10" s="298">
        <v>1.32</v>
      </c>
      <c r="F10" s="76">
        <f>E10*108.85%</f>
        <v>1.4368200000000002</v>
      </c>
    </row>
    <row r="11" spans="1:21" s="42" customFormat="1" ht="15" customHeight="1">
      <c r="A11" s="67">
        <v>3</v>
      </c>
      <c r="B11" s="58" t="s">
        <v>726</v>
      </c>
      <c r="C11" s="59"/>
      <c r="D11" s="59"/>
      <c r="E11" s="76"/>
      <c r="F11" s="82"/>
    </row>
    <row r="12" spans="1:21" s="42" customFormat="1" ht="15" customHeight="1">
      <c r="A12" s="67">
        <v>4</v>
      </c>
      <c r="B12" s="58" t="s">
        <v>725</v>
      </c>
      <c r="C12" s="59"/>
      <c r="D12" s="59"/>
      <c r="E12" s="76"/>
      <c r="F12" s="82"/>
    </row>
    <row r="13" spans="1:21" s="42" customFormat="1" ht="15" customHeight="1">
      <c r="A13" s="67">
        <v>5</v>
      </c>
      <c r="B13" s="62" t="s">
        <v>14</v>
      </c>
      <c r="C13" s="63"/>
      <c r="D13" s="63"/>
      <c r="E13" s="299"/>
      <c r="F13" s="76"/>
    </row>
    <row r="14" spans="1:21" s="42" customFormat="1" ht="15" customHeight="1">
      <c r="A14" s="67">
        <v>6</v>
      </c>
      <c r="B14" s="62" t="s">
        <v>47</v>
      </c>
      <c r="C14" s="63"/>
      <c r="D14" s="63"/>
      <c r="E14" s="76"/>
      <c r="F14" s="76"/>
      <c r="L14" s="502"/>
      <c r="M14" s="502"/>
      <c r="N14" s="502"/>
      <c r="O14" s="502"/>
      <c r="P14" s="502"/>
      <c r="Q14" s="502"/>
      <c r="R14" s="502"/>
      <c r="S14" s="502"/>
      <c r="T14" s="502"/>
      <c r="U14" s="502"/>
    </row>
    <row r="15" spans="1:21" s="42" customFormat="1" ht="15" customHeight="1">
      <c r="A15" s="67">
        <v>7</v>
      </c>
      <c r="B15" s="62" t="s">
        <v>10</v>
      </c>
      <c r="C15" s="63"/>
      <c r="D15" s="63"/>
      <c r="E15" s="76"/>
      <c r="F15" s="76"/>
    </row>
    <row r="16" spans="1:21" s="42" customFormat="1" ht="15" customHeight="1">
      <c r="A16" s="67">
        <v>8</v>
      </c>
      <c r="B16" s="62" t="s">
        <v>48</v>
      </c>
      <c r="C16" s="63"/>
      <c r="D16" s="63"/>
      <c r="E16" s="75"/>
      <c r="F16" s="75"/>
    </row>
    <row r="17" spans="1:6" s="42" customFormat="1" ht="15" customHeight="1">
      <c r="A17" s="67">
        <v>9</v>
      </c>
      <c r="B17" s="62" t="s">
        <v>11</v>
      </c>
      <c r="C17" s="63"/>
      <c r="D17" s="63"/>
      <c r="E17" s="75"/>
      <c r="F17" s="75"/>
    </row>
    <row r="18" spans="1:6" s="42" customFormat="1" ht="15" customHeight="1">
      <c r="A18" s="67">
        <v>10</v>
      </c>
      <c r="B18" s="62" t="s">
        <v>678</v>
      </c>
      <c r="C18" s="63">
        <v>3.93</v>
      </c>
      <c r="D18" s="63">
        <v>4.1500000000000004</v>
      </c>
      <c r="E18" s="75">
        <v>4.18</v>
      </c>
      <c r="F18" s="75">
        <v>4.67</v>
      </c>
    </row>
    <row r="19" spans="1:6" s="42" customFormat="1" ht="15" customHeight="1">
      <c r="A19" s="67">
        <v>11</v>
      </c>
      <c r="B19" s="62" t="s">
        <v>759</v>
      </c>
      <c r="C19" s="63">
        <v>12.38</v>
      </c>
      <c r="D19" s="63">
        <v>0.67</v>
      </c>
      <c r="E19" s="75">
        <v>21.05</v>
      </c>
      <c r="F19" s="75">
        <v>27.42</v>
      </c>
    </row>
    <row r="20" spans="1:6" s="42" customFormat="1" ht="15" customHeight="1">
      <c r="A20" s="67">
        <v>12</v>
      </c>
      <c r="B20" s="62" t="s">
        <v>758</v>
      </c>
      <c r="C20" s="244">
        <f>0.0693+0.7546+0.1106+0.2326+0.0013</f>
        <v>1.1684000000000001</v>
      </c>
      <c r="D20" s="244">
        <f>0.0923+0.4563+0.0049+0.4031+0.0113</f>
        <v>0.96789999999999998</v>
      </c>
      <c r="E20" s="76">
        <v>1.69</v>
      </c>
      <c r="F20" s="76">
        <f>E20*108.85%</f>
        <v>1.8395649999999999</v>
      </c>
    </row>
    <row r="21" spans="1:6" s="42" customFormat="1" ht="15" customHeight="1">
      <c r="A21" s="67"/>
      <c r="B21" s="60" t="s">
        <v>17</v>
      </c>
      <c r="C21" s="240">
        <f>SUM(C9:C20)</f>
        <v>44.837699999999998</v>
      </c>
      <c r="D21" s="240">
        <f>SUM(D9:D20)</f>
        <v>23.7652</v>
      </c>
      <c r="E21" s="240">
        <f>SUM(E9:E20)</f>
        <v>58.33</v>
      </c>
      <c r="F21" s="240">
        <f>SUM(F9:F20)</f>
        <v>68.119349999999997</v>
      </c>
    </row>
    <row r="22" spans="1:6">
      <c r="A22" s="86">
        <f>A20+1</f>
        <v>13</v>
      </c>
      <c r="B22" s="84" t="s">
        <v>139</v>
      </c>
      <c r="C22" s="300"/>
      <c r="D22" s="300"/>
      <c r="E22" s="301"/>
      <c r="F22" s="302"/>
    </row>
    <row r="23" spans="1:6">
      <c r="A23" s="83"/>
      <c r="B23" s="85" t="s">
        <v>17</v>
      </c>
      <c r="C23" s="303">
        <f>SUM(C21:C22)</f>
        <v>44.837699999999998</v>
      </c>
      <c r="D23" s="303">
        <f>SUM(D21:D22)</f>
        <v>23.7652</v>
      </c>
      <c r="E23" s="303">
        <f>SUM(E21:E22)</f>
        <v>58.33</v>
      </c>
      <c r="F23" s="303">
        <f>SUM(F21:F22)</f>
        <v>68.119349999999997</v>
      </c>
    </row>
  </sheetData>
  <mergeCells count="6">
    <mergeCell ref="L14:U14"/>
    <mergeCell ref="A4:F4"/>
    <mergeCell ref="A6:F6"/>
    <mergeCell ref="A7:A8"/>
    <mergeCell ref="A3:B3"/>
    <mergeCell ref="B7:B8"/>
  </mergeCells>
  <phoneticPr fontId="27" type="noConversion"/>
  <printOptions horizontalCentered="1" gridLines="1"/>
  <pageMargins left="0.43307086614173229" right="0.27559055118110237" top="0.62992125984251968" bottom="0.51181102362204722" header="0.23622047244094491" footer="0.23622047244094491"/>
  <pageSetup paperSize="9" scale="85" orientation="landscape" verticalDpi="300" r:id="rId1"/>
  <headerFooter alignWithMargins="0">
    <oddFooter>&amp;L&amp;"Bookman Old Style,Regular"Tariff Petition for determination of tariff for  FY 2015-16, approval of estimate for FY 2014-15 and truing-up for FY 2012-13 to FY 2013-14 for PPS-1</oddFooter>
  </headerFooter>
</worksheet>
</file>

<file path=xl/worksheets/sheet22.xml><?xml version="1.0" encoding="utf-8"?>
<worksheet xmlns="http://schemas.openxmlformats.org/spreadsheetml/2006/main" xmlns:r="http://schemas.openxmlformats.org/officeDocument/2006/relationships">
  <sheetPr enableFormatConditionsCalculation="0">
    <tabColor indexed="50"/>
  </sheetPr>
  <dimension ref="A1:G32"/>
  <sheetViews>
    <sheetView showGridLines="0" topLeftCell="A24" zoomScaleSheetLayoutView="80" workbookViewId="0">
      <selection activeCell="F9" sqref="F9"/>
    </sheetView>
  </sheetViews>
  <sheetFormatPr defaultRowHeight="15" customHeight="1"/>
  <cols>
    <col min="1" max="1" width="3.42578125" style="1" bestFit="1" customWidth="1"/>
    <col min="2" max="2" width="50" style="3" bestFit="1" customWidth="1"/>
    <col min="3" max="4" width="9.28515625" style="3" customWidth="1"/>
    <col min="5" max="5" width="9.28515625" style="3" bestFit="1" customWidth="1"/>
    <col min="6" max="6" width="11.5703125" style="1" customWidth="1"/>
    <col min="7" max="7" width="9.140625" style="386"/>
    <col min="8" max="16384" width="9.140625" style="1"/>
  </cols>
  <sheetData>
    <row r="1" spans="1:7" s="4" customFormat="1" ht="15" customHeight="1">
      <c r="A1" s="400"/>
      <c r="B1" s="400"/>
      <c r="C1" s="400"/>
      <c r="D1" s="400"/>
      <c r="E1" s="400"/>
      <c r="F1" s="400"/>
      <c r="G1" s="384"/>
    </row>
    <row r="2" spans="1:7" s="5" customFormat="1" ht="15" customHeight="1">
      <c r="A2" s="402" t="str">
        <f>Index!A2:C2</f>
        <v>Name of Company:</v>
      </c>
      <c r="B2" s="402"/>
      <c r="C2" s="381" t="str">
        <f>Index!D2</f>
        <v>PRAGATI POWER CORPORATION LIMITED</v>
      </c>
      <c r="D2" s="381"/>
      <c r="E2" s="103"/>
      <c r="F2" s="103"/>
      <c r="G2" s="385"/>
    </row>
    <row r="3" spans="1:7" s="2" customFormat="1" ht="15" customHeight="1">
      <c r="A3" s="402" t="str">
        <f>Index!A3:C3</f>
        <v>Name of Plant/  Station:</v>
      </c>
      <c r="B3" s="402"/>
      <c r="C3" s="242"/>
      <c r="D3" s="380" t="str">
        <f>Index!D3</f>
        <v>PRAGATI POWER STATION-I</v>
      </c>
      <c r="E3" s="380"/>
      <c r="F3" s="103"/>
      <c r="G3" s="387"/>
    </row>
    <row r="4" spans="1:7" ht="15" customHeight="1">
      <c r="A4" s="400"/>
      <c r="B4" s="400"/>
      <c r="C4" s="400"/>
      <c r="D4" s="400"/>
      <c r="E4" s="400"/>
      <c r="F4" s="400"/>
    </row>
    <row r="5" spans="1:7" ht="15" customHeight="1">
      <c r="A5" s="51" t="str">
        <f>Index!D28</f>
        <v>Employee Expenses</v>
      </c>
      <c r="B5" s="51"/>
      <c r="C5" s="51"/>
      <c r="D5" s="51"/>
      <c r="E5" s="51" t="s">
        <v>156</v>
      </c>
      <c r="F5" s="316" t="str">
        <f>Index!C28</f>
        <v>F21</v>
      </c>
    </row>
    <row r="6" spans="1:7" ht="15" customHeight="1">
      <c r="A6" s="503" t="s">
        <v>771</v>
      </c>
      <c r="B6" s="503"/>
      <c r="C6" s="503"/>
      <c r="D6" s="503"/>
      <c r="E6" s="503"/>
      <c r="F6" s="503"/>
    </row>
    <row r="7" spans="1:7" ht="15" customHeight="1">
      <c r="A7" s="417"/>
      <c r="B7" s="418" t="s">
        <v>18</v>
      </c>
      <c r="C7" s="70" t="s">
        <v>164</v>
      </c>
      <c r="D7" s="70" t="s">
        <v>165</v>
      </c>
      <c r="E7" s="70" t="s">
        <v>166</v>
      </c>
      <c r="F7" s="70" t="s">
        <v>746</v>
      </c>
    </row>
    <row r="8" spans="1:7" ht="15" customHeight="1">
      <c r="A8" s="417"/>
      <c r="B8" s="418"/>
      <c r="C8" s="31" t="s">
        <v>24</v>
      </c>
      <c r="D8" s="31" t="s">
        <v>24</v>
      </c>
      <c r="E8" s="9" t="s">
        <v>43</v>
      </c>
      <c r="F8" s="9" t="s">
        <v>8</v>
      </c>
    </row>
    <row r="9" spans="1:7" ht="15" customHeight="1">
      <c r="A9" s="62">
        <v>1</v>
      </c>
      <c r="B9" s="62" t="s">
        <v>49</v>
      </c>
      <c r="C9" s="72">
        <f>0.4239+9.0161+8.0235+0.5703</f>
        <v>18.033799999999999</v>
      </c>
      <c r="D9" s="72">
        <f>0.5758+4.868+1.4535+11.8536</f>
        <v>18.750900000000001</v>
      </c>
      <c r="E9" s="72">
        <f>D9*108.85%</f>
        <v>20.410354650000002</v>
      </c>
      <c r="F9" s="72">
        <f>E9*108.85%</f>
        <v>22.216671036525003</v>
      </c>
    </row>
    <row r="10" spans="1:7" ht="15" customHeight="1">
      <c r="A10" s="62">
        <f t="shared" ref="A10:A29" si="0">A9+1</f>
        <v>2</v>
      </c>
      <c r="B10" s="62" t="s">
        <v>22</v>
      </c>
      <c r="C10" s="72"/>
      <c r="D10" s="72"/>
      <c r="E10" s="72"/>
      <c r="F10" s="72"/>
    </row>
    <row r="11" spans="1:7" ht="15" customHeight="1">
      <c r="A11" s="62">
        <f t="shared" si="0"/>
        <v>3</v>
      </c>
      <c r="B11" s="62" t="s">
        <v>130</v>
      </c>
      <c r="C11" s="72"/>
      <c r="D11" s="72"/>
      <c r="E11" s="72"/>
      <c r="F11" s="72"/>
    </row>
    <row r="12" spans="1:7" ht="15" customHeight="1">
      <c r="A12" s="62">
        <f t="shared" si="0"/>
        <v>4</v>
      </c>
      <c r="B12" s="62" t="s">
        <v>50</v>
      </c>
      <c r="C12" s="72"/>
      <c r="D12" s="72"/>
      <c r="E12" s="72"/>
      <c r="F12" s="72"/>
    </row>
    <row r="13" spans="1:7" ht="15" customHeight="1">
      <c r="A13" s="62">
        <f t="shared" si="0"/>
        <v>5</v>
      </c>
      <c r="B13" s="62" t="s">
        <v>131</v>
      </c>
      <c r="C13" s="72"/>
      <c r="D13" s="72"/>
      <c r="E13" s="72"/>
      <c r="F13" s="72"/>
    </row>
    <row r="14" spans="1:7" ht="15" customHeight="1">
      <c r="A14" s="62">
        <f t="shared" si="0"/>
        <v>6</v>
      </c>
      <c r="B14" s="62" t="s">
        <v>111</v>
      </c>
      <c r="C14" s="72"/>
      <c r="D14" s="72"/>
      <c r="E14" s="72"/>
      <c r="F14" s="72"/>
    </row>
    <row r="15" spans="1:7" ht="15" customHeight="1">
      <c r="A15" s="62">
        <f t="shared" si="0"/>
        <v>7</v>
      </c>
      <c r="B15" s="62" t="s">
        <v>54</v>
      </c>
      <c r="C15" s="72"/>
      <c r="D15" s="72"/>
      <c r="E15" s="72"/>
      <c r="F15" s="72"/>
    </row>
    <row r="16" spans="1:7" ht="15" customHeight="1">
      <c r="A16" s="62">
        <f t="shared" si="0"/>
        <v>8</v>
      </c>
      <c r="B16" s="62" t="s">
        <v>132</v>
      </c>
      <c r="C16" s="72"/>
      <c r="D16" s="72"/>
      <c r="E16" s="72"/>
      <c r="F16" s="72"/>
    </row>
    <row r="17" spans="1:6" ht="15" customHeight="1">
      <c r="A17" s="62">
        <f t="shared" si="0"/>
        <v>9</v>
      </c>
      <c r="B17" s="62" t="s">
        <v>51</v>
      </c>
      <c r="C17" s="72"/>
      <c r="D17" s="72"/>
      <c r="E17" s="72"/>
      <c r="F17" s="72"/>
    </row>
    <row r="18" spans="1:6" ht="15" customHeight="1">
      <c r="A18" s="62">
        <f t="shared" si="0"/>
        <v>10</v>
      </c>
      <c r="B18" s="62" t="s">
        <v>52</v>
      </c>
      <c r="C18" s="72"/>
      <c r="D18" s="72"/>
      <c r="E18" s="72"/>
      <c r="F18" s="72"/>
    </row>
    <row r="19" spans="1:6" ht="15" customHeight="1">
      <c r="A19" s="62">
        <f t="shared" si="0"/>
        <v>11</v>
      </c>
      <c r="B19" s="62" t="s">
        <v>53</v>
      </c>
      <c r="C19" s="72"/>
      <c r="D19" s="72"/>
      <c r="E19" s="72"/>
      <c r="F19" s="72"/>
    </row>
    <row r="20" spans="1:6" ht="15" customHeight="1">
      <c r="A20" s="62">
        <f t="shared" si="0"/>
        <v>12</v>
      </c>
      <c r="B20" s="62" t="s">
        <v>12</v>
      </c>
      <c r="C20" s="72"/>
      <c r="D20" s="72"/>
      <c r="E20" s="72"/>
      <c r="F20" s="72"/>
    </row>
    <row r="21" spans="1:6" ht="15" customHeight="1">
      <c r="A21" s="62">
        <f t="shared" si="0"/>
        <v>13</v>
      </c>
      <c r="B21" s="62" t="s">
        <v>145</v>
      </c>
      <c r="C21" s="72"/>
      <c r="D21" s="72"/>
      <c r="E21" s="72"/>
      <c r="F21" s="72"/>
    </row>
    <row r="22" spans="1:6" ht="15" customHeight="1">
      <c r="A22" s="62">
        <f t="shared" si="0"/>
        <v>14</v>
      </c>
      <c r="B22" s="62" t="s">
        <v>55</v>
      </c>
      <c r="C22" s="72"/>
      <c r="D22" s="72"/>
      <c r="E22" s="72"/>
      <c r="F22" s="72"/>
    </row>
    <row r="23" spans="1:6" ht="15" customHeight="1">
      <c r="A23" s="62">
        <f t="shared" si="0"/>
        <v>15</v>
      </c>
      <c r="B23" s="62" t="s">
        <v>42</v>
      </c>
      <c r="C23" s="72"/>
      <c r="D23" s="72"/>
      <c r="E23" s="72"/>
      <c r="F23" s="72"/>
    </row>
    <row r="24" spans="1:6" ht="15" customHeight="1">
      <c r="A24" s="62">
        <f t="shared" si="0"/>
        <v>16</v>
      </c>
      <c r="B24" s="62" t="s">
        <v>56</v>
      </c>
      <c r="C24" s="72"/>
      <c r="D24" s="72"/>
      <c r="E24" s="72"/>
      <c r="F24" s="72"/>
    </row>
    <row r="25" spans="1:6" ht="15" customHeight="1">
      <c r="A25" s="62">
        <f t="shared" si="0"/>
        <v>17</v>
      </c>
      <c r="B25" s="62" t="s">
        <v>57</v>
      </c>
      <c r="C25" s="72"/>
      <c r="D25" s="72"/>
      <c r="E25" s="72"/>
      <c r="F25" s="72"/>
    </row>
    <row r="26" spans="1:6" ht="15" customHeight="1">
      <c r="A26" s="62">
        <f t="shared" si="0"/>
        <v>18</v>
      </c>
      <c r="B26" s="62" t="s">
        <v>146</v>
      </c>
      <c r="C26" s="72"/>
      <c r="D26" s="72"/>
      <c r="E26" s="72"/>
      <c r="F26" s="72"/>
    </row>
    <row r="27" spans="1:6" ht="15" customHeight="1">
      <c r="A27" s="62">
        <f t="shared" si="0"/>
        <v>19</v>
      </c>
      <c r="B27" s="62" t="s">
        <v>147</v>
      </c>
      <c r="C27" s="72"/>
      <c r="D27" s="72"/>
      <c r="E27" s="72"/>
      <c r="F27" s="72"/>
    </row>
    <row r="28" spans="1:6" ht="15" customHeight="1">
      <c r="A28" s="62">
        <f t="shared" si="0"/>
        <v>20</v>
      </c>
      <c r="B28" s="62" t="s">
        <v>148</v>
      </c>
      <c r="C28" s="72"/>
      <c r="D28" s="72"/>
      <c r="E28" s="72"/>
      <c r="F28" s="72"/>
    </row>
    <row r="29" spans="1:6" ht="15" customHeight="1">
      <c r="A29" s="62">
        <f t="shared" si="0"/>
        <v>21</v>
      </c>
      <c r="B29" s="62" t="s">
        <v>58</v>
      </c>
      <c r="C29" s="72"/>
      <c r="D29" s="72"/>
      <c r="E29" s="72"/>
      <c r="F29" s="72"/>
    </row>
    <row r="30" spans="1:6" ht="15" customHeight="1">
      <c r="A30" s="60"/>
      <c r="B30" s="60" t="s">
        <v>261</v>
      </c>
      <c r="C30" s="246">
        <f>SUM(C9:C29)</f>
        <v>18.033799999999999</v>
      </c>
      <c r="D30" s="246">
        <f>SUM(D9:D29)</f>
        <v>18.750900000000001</v>
      </c>
      <c r="E30" s="246">
        <f>SUM(E9:E29)</f>
        <v>20.410354650000002</v>
      </c>
      <c r="F30" s="246">
        <f>SUM(F9:F29)</f>
        <v>22.216671036525003</v>
      </c>
    </row>
    <row r="31" spans="1:6" ht="15" customHeight="1">
      <c r="A31" s="62">
        <f>A29+1</f>
        <v>22</v>
      </c>
      <c r="B31" s="62" t="s">
        <v>262</v>
      </c>
      <c r="C31" s="72"/>
      <c r="D31" s="72"/>
      <c r="E31" s="72"/>
      <c r="F31" s="72"/>
    </row>
    <row r="32" spans="1:6" ht="15" customHeight="1">
      <c r="A32" s="62"/>
      <c r="B32" s="60" t="s">
        <v>133</v>
      </c>
      <c r="C32" s="246">
        <f>SUM(C30:C31)</f>
        <v>18.033799999999999</v>
      </c>
      <c r="D32" s="246">
        <f>SUM(D30:D31)</f>
        <v>18.750900000000001</v>
      </c>
      <c r="E32" s="246">
        <f>SUM(E30:E31)</f>
        <v>20.410354650000002</v>
      </c>
      <c r="F32" s="246">
        <f>SUM(F30:F31)</f>
        <v>22.216671036525003</v>
      </c>
    </row>
  </sheetData>
  <mergeCells count="7">
    <mergeCell ref="B7:B8"/>
    <mergeCell ref="A1:F1"/>
    <mergeCell ref="A2:B2"/>
    <mergeCell ref="A3:B3"/>
    <mergeCell ref="A4:F4"/>
    <mergeCell ref="A6:F6"/>
    <mergeCell ref="A7:A8"/>
  </mergeCells>
  <phoneticPr fontId="27" type="noConversion"/>
  <printOptions horizontalCentered="1" gridLines="1"/>
  <pageMargins left="0.43307086614173229" right="0.27559055118110237" top="0.62992125984251968" bottom="0.51181102362204722" header="0.23622047244094491" footer="0.23622047244094491"/>
  <pageSetup paperSize="9" scale="80" orientation="landscape" verticalDpi="300" r:id="rId1"/>
  <headerFooter alignWithMargins="0">
    <oddFooter>&amp;L&amp;"Bookman Old Style,Regular"Tariff Petition for determination of tariff for  FY 2015-16, approval of estimate for FY 2014-15 and truing-up for FY 2012-13 to FY 2013-14 for PPS-1</oddFooter>
  </headerFooter>
</worksheet>
</file>

<file path=xl/worksheets/sheet23.xml><?xml version="1.0" encoding="utf-8"?>
<worksheet xmlns="http://schemas.openxmlformats.org/spreadsheetml/2006/main" xmlns:r="http://schemas.openxmlformats.org/officeDocument/2006/relationships">
  <sheetPr enableFormatConditionsCalculation="0">
    <tabColor indexed="50"/>
  </sheetPr>
  <dimension ref="A1:F58"/>
  <sheetViews>
    <sheetView showGridLines="0" topLeftCell="A10" zoomScaleSheetLayoutView="80" workbookViewId="0">
      <selection activeCell="H10" sqref="H10"/>
    </sheetView>
  </sheetViews>
  <sheetFormatPr defaultRowHeight="15" customHeight="1"/>
  <cols>
    <col min="1" max="1" width="3" style="36" customWidth="1"/>
    <col min="2" max="2" width="54.140625" style="37" bestFit="1" customWidth="1"/>
    <col min="3" max="3" width="11.5703125" style="37" customWidth="1"/>
    <col min="4" max="4" width="10.85546875" style="37" customWidth="1"/>
    <col min="5" max="5" width="12.140625" style="37" customWidth="1"/>
    <col min="6" max="6" width="12.140625" style="36" customWidth="1"/>
    <col min="7" max="16384" width="9.140625" style="36"/>
  </cols>
  <sheetData>
    <row r="1" spans="1:6" ht="15" customHeight="1">
      <c r="A1" s="400"/>
      <c r="B1" s="400"/>
      <c r="C1" s="400"/>
      <c r="D1" s="400"/>
      <c r="E1" s="400"/>
      <c r="F1" s="400"/>
    </row>
    <row r="2" spans="1:6" s="33" customFormat="1" ht="15" customHeight="1">
      <c r="A2" s="402" t="str">
        <f>Index!A2:C2</f>
        <v>Name of Company:</v>
      </c>
      <c r="B2" s="402"/>
      <c r="C2" s="242" t="str">
        <f>Index!D2</f>
        <v>PRAGATI POWER CORPORATION LIMITED</v>
      </c>
      <c r="D2" s="242"/>
      <c r="E2" s="103"/>
      <c r="F2" s="103"/>
    </row>
    <row r="3" spans="1:6" s="7" customFormat="1" ht="15" customHeight="1">
      <c r="A3" s="402" t="str">
        <f>Index!A3:C3</f>
        <v>Name of Plant/  Station:</v>
      </c>
      <c r="B3" s="402"/>
      <c r="C3" s="242"/>
      <c r="D3" s="242" t="str">
        <f>Index!D3</f>
        <v>PRAGATI POWER STATION-I</v>
      </c>
      <c r="E3" s="103"/>
      <c r="F3" s="103"/>
    </row>
    <row r="4" spans="1:6" s="35" customFormat="1" ht="15" customHeight="1">
      <c r="A4" s="400"/>
      <c r="B4" s="400"/>
      <c r="C4" s="400"/>
      <c r="D4" s="400"/>
      <c r="E4" s="400"/>
      <c r="F4" s="400"/>
    </row>
    <row r="5" spans="1:6" s="35" customFormat="1" ht="15" customHeight="1">
      <c r="A5" s="51" t="str">
        <f>Index!D29</f>
        <v>Administration &amp; General Expenses</v>
      </c>
      <c r="B5" s="51"/>
      <c r="C5" s="51"/>
      <c r="D5" s="51"/>
      <c r="E5" s="51" t="s">
        <v>156</v>
      </c>
      <c r="F5" s="316" t="str">
        <f>Index!C29</f>
        <v>F22</v>
      </c>
    </row>
    <row r="6" spans="1:6" ht="15" customHeight="1">
      <c r="A6" s="503" t="s">
        <v>771</v>
      </c>
      <c r="B6" s="503"/>
      <c r="C6" s="503"/>
      <c r="D6" s="503"/>
      <c r="E6" s="503"/>
      <c r="F6" s="503"/>
    </row>
    <row r="7" spans="1:6" ht="15" customHeight="1">
      <c r="A7" s="417"/>
      <c r="B7" s="418" t="s">
        <v>18</v>
      </c>
      <c r="C7" s="70" t="s">
        <v>164</v>
      </c>
      <c r="D7" s="70" t="s">
        <v>165</v>
      </c>
      <c r="E7" s="70" t="s">
        <v>166</v>
      </c>
      <c r="F7" s="70" t="s">
        <v>746</v>
      </c>
    </row>
    <row r="8" spans="1:6" ht="15" customHeight="1">
      <c r="A8" s="417"/>
      <c r="B8" s="418"/>
      <c r="C8" s="31" t="s">
        <v>24</v>
      </c>
      <c r="D8" s="31" t="s">
        <v>24</v>
      </c>
      <c r="E8" s="31" t="s">
        <v>8</v>
      </c>
      <c r="F8" s="9" t="s">
        <v>43</v>
      </c>
    </row>
    <row r="9" spans="1:6" ht="15" customHeight="1">
      <c r="A9" s="62">
        <v>1</v>
      </c>
      <c r="B9" s="62" t="s">
        <v>134</v>
      </c>
      <c r="C9" s="62"/>
      <c r="D9" s="62"/>
      <c r="E9" s="255"/>
      <c r="F9" s="255"/>
    </row>
    <row r="10" spans="1:6" ht="15" customHeight="1">
      <c r="A10" s="62">
        <f>A9+1</f>
        <v>2</v>
      </c>
      <c r="B10" s="62" t="s">
        <v>13</v>
      </c>
      <c r="C10" s="62">
        <v>4.2465000000000002</v>
      </c>
      <c r="D10" s="62">
        <v>3.9415</v>
      </c>
      <c r="E10" s="255">
        <v>3.74</v>
      </c>
      <c r="F10" s="255">
        <f>E10*108.85%</f>
        <v>4.0709900000000001</v>
      </c>
    </row>
    <row r="11" spans="1:6" ht="15" customHeight="1">
      <c r="A11" s="62">
        <f t="shared" ref="A11:A39" si="0">A10+1</f>
        <v>3</v>
      </c>
      <c r="B11" s="62" t="s">
        <v>60</v>
      </c>
      <c r="C11" s="304"/>
      <c r="D11" s="304"/>
      <c r="E11" s="304"/>
      <c r="F11" s="255"/>
    </row>
    <row r="12" spans="1:6" ht="15" customHeight="1">
      <c r="A12" s="62">
        <f t="shared" si="0"/>
        <v>4</v>
      </c>
      <c r="B12" s="62" t="s">
        <v>27</v>
      </c>
      <c r="C12" s="304"/>
      <c r="D12" s="304"/>
      <c r="E12" s="304"/>
      <c r="F12" s="255"/>
    </row>
    <row r="13" spans="1:6" ht="15" customHeight="1">
      <c r="A13" s="62">
        <f t="shared" si="0"/>
        <v>5</v>
      </c>
      <c r="B13" s="62" t="s">
        <v>61</v>
      </c>
      <c r="C13" s="304"/>
      <c r="D13" s="304"/>
      <c r="E13" s="304"/>
      <c r="F13" s="255"/>
    </row>
    <row r="14" spans="1:6" ht="15" customHeight="1">
      <c r="A14" s="62">
        <f t="shared" si="0"/>
        <v>6</v>
      </c>
      <c r="B14" s="62" t="s">
        <v>62</v>
      </c>
      <c r="C14" s="304"/>
      <c r="D14" s="304"/>
      <c r="E14" s="304"/>
      <c r="F14" s="255"/>
    </row>
    <row r="15" spans="1:6" ht="15" customHeight="1">
      <c r="A15" s="62">
        <f t="shared" si="0"/>
        <v>7</v>
      </c>
      <c r="B15" s="62" t="s">
        <v>63</v>
      </c>
      <c r="C15" s="304"/>
      <c r="D15" s="304"/>
      <c r="E15" s="304"/>
      <c r="F15" s="255"/>
    </row>
    <row r="16" spans="1:6" ht="15" customHeight="1">
      <c r="A16" s="62">
        <f t="shared" si="0"/>
        <v>8</v>
      </c>
      <c r="B16" s="62" t="s">
        <v>64</v>
      </c>
      <c r="C16" s="304"/>
      <c r="D16" s="304"/>
      <c r="E16" s="304"/>
      <c r="F16" s="255"/>
    </row>
    <row r="17" spans="1:6" ht="15" customHeight="1">
      <c r="A17" s="62">
        <f t="shared" si="0"/>
        <v>9</v>
      </c>
      <c r="B17" s="62" t="s">
        <v>26</v>
      </c>
      <c r="C17" s="304"/>
      <c r="D17" s="304"/>
      <c r="E17" s="304"/>
      <c r="F17" s="255"/>
    </row>
    <row r="18" spans="1:6" ht="15" customHeight="1">
      <c r="A18" s="62">
        <f t="shared" si="0"/>
        <v>10</v>
      </c>
      <c r="B18" s="62" t="s">
        <v>135</v>
      </c>
      <c r="C18" s="304"/>
      <c r="D18" s="304"/>
      <c r="E18" s="304"/>
      <c r="F18" s="255"/>
    </row>
    <row r="19" spans="1:6" ht="15" customHeight="1">
      <c r="A19" s="62">
        <f t="shared" si="0"/>
        <v>11</v>
      </c>
      <c r="B19" s="62" t="s">
        <v>263</v>
      </c>
      <c r="C19" s="304"/>
      <c r="D19" s="304"/>
      <c r="E19" s="304"/>
      <c r="F19" s="255"/>
    </row>
    <row r="20" spans="1:6" ht="15" customHeight="1">
      <c r="A20" s="62">
        <f t="shared" si="0"/>
        <v>12</v>
      </c>
      <c r="B20" s="62" t="s">
        <v>65</v>
      </c>
      <c r="C20" s="304">
        <v>4.5473999999999997</v>
      </c>
      <c r="D20" s="304">
        <v>5.4062000000000001</v>
      </c>
      <c r="E20" s="304">
        <v>5.04</v>
      </c>
      <c r="F20" s="255">
        <f>E20*108.85%</f>
        <v>5.48604</v>
      </c>
    </row>
    <row r="21" spans="1:6" ht="15" customHeight="1">
      <c r="A21" s="62">
        <f t="shared" si="0"/>
        <v>13</v>
      </c>
      <c r="B21" s="62" t="s">
        <v>66</v>
      </c>
      <c r="C21" s="304"/>
      <c r="D21" s="304"/>
      <c r="E21" s="304"/>
      <c r="F21" s="255"/>
    </row>
    <row r="22" spans="1:6" ht="15" customHeight="1">
      <c r="A22" s="62">
        <f t="shared" si="0"/>
        <v>14</v>
      </c>
      <c r="B22" s="62" t="s">
        <v>80</v>
      </c>
      <c r="C22" s="304"/>
      <c r="D22" s="304"/>
      <c r="E22" s="304"/>
      <c r="F22" s="255"/>
    </row>
    <row r="23" spans="1:6" ht="15" customHeight="1">
      <c r="A23" s="62">
        <f t="shared" si="0"/>
        <v>15</v>
      </c>
      <c r="B23" s="62" t="s">
        <v>264</v>
      </c>
      <c r="C23" s="304"/>
      <c r="D23" s="304"/>
      <c r="E23" s="304"/>
      <c r="F23" s="255"/>
    </row>
    <row r="24" spans="1:6" ht="15" customHeight="1">
      <c r="A24" s="62">
        <f t="shared" si="0"/>
        <v>16</v>
      </c>
      <c r="B24" s="30" t="s">
        <v>29</v>
      </c>
      <c r="C24" s="305"/>
      <c r="D24" s="305"/>
      <c r="E24" s="306"/>
      <c r="F24" s="307"/>
    </row>
    <row r="25" spans="1:6" ht="15" customHeight="1">
      <c r="A25" s="62">
        <f t="shared" si="0"/>
        <v>17</v>
      </c>
      <c r="B25" s="29" t="s">
        <v>81</v>
      </c>
      <c r="C25" s="306"/>
      <c r="D25" s="306"/>
      <c r="E25" s="308"/>
      <c r="F25" s="309"/>
    </row>
    <row r="26" spans="1:6" ht="15" customHeight="1">
      <c r="A26" s="62">
        <f t="shared" si="0"/>
        <v>18</v>
      </c>
      <c r="B26" s="29" t="s">
        <v>82</v>
      </c>
      <c r="C26" s="306"/>
      <c r="D26" s="306"/>
      <c r="E26" s="306"/>
      <c r="F26" s="310"/>
    </row>
    <row r="27" spans="1:6" ht="15" customHeight="1">
      <c r="A27" s="62">
        <f t="shared" si="0"/>
        <v>19</v>
      </c>
      <c r="B27" s="29" t="s">
        <v>83</v>
      </c>
      <c r="C27" s="306"/>
      <c r="D27" s="306"/>
      <c r="E27" s="306"/>
      <c r="F27" s="310"/>
    </row>
    <row r="28" spans="1:6" ht="15" customHeight="1">
      <c r="A28" s="62">
        <f t="shared" si="0"/>
        <v>20</v>
      </c>
      <c r="B28" s="29" t="s">
        <v>84</v>
      </c>
      <c r="C28" s="306">
        <f>2.2465+1.1232+0.4761+0.1967-0.0067-0.0034+0.0463</f>
        <v>4.0786999999999995</v>
      </c>
      <c r="D28" s="306">
        <f>0.4745+0.1917+2.4038+0.0962</f>
        <v>3.1661999999999999</v>
      </c>
      <c r="E28" s="306">
        <v>6.45</v>
      </c>
      <c r="F28" s="255">
        <f>E28*108.85%</f>
        <v>7.0208250000000003</v>
      </c>
    </row>
    <row r="29" spans="1:6" ht="15" customHeight="1">
      <c r="A29" s="62">
        <f t="shared" si="0"/>
        <v>21</v>
      </c>
      <c r="B29" s="29" t="s">
        <v>85</v>
      </c>
      <c r="C29" s="306"/>
      <c r="D29" s="306"/>
      <c r="E29" s="306"/>
      <c r="F29" s="310"/>
    </row>
    <row r="30" spans="1:6" ht="15" customHeight="1">
      <c r="A30" s="62">
        <f t="shared" si="0"/>
        <v>22</v>
      </c>
      <c r="B30" s="92" t="s">
        <v>28</v>
      </c>
      <c r="C30" s="306"/>
      <c r="D30" s="306"/>
      <c r="E30" s="306"/>
      <c r="F30" s="311"/>
    </row>
    <row r="31" spans="1:6" ht="15" customHeight="1">
      <c r="A31" s="62">
        <f t="shared" si="0"/>
        <v>23</v>
      </c>
      <c r="B31" s="92" t="s">
        <v>86</v>
      </c>
      <c r="C31" s="306"/>
      <c r="D31" s="306"/>
      <c r="E31" s="306"/>
      <c r="F31" s="311"/>
    </row>
    <row r="32" spans="1:6" ht="15" customHeight="1">
      <c r="A32" s="62">
        <f t="shared" si="0"/>
        <v>24</v>
      </c>
      <c r="B32" s="92" t="s">
        <v>87</v>
      </c>
      <c r="C32" s="306"/>
      <c r="D32" s="306"/>
      <c r="E32" s="306"/>
      <c r="F32" s="311"/>
    </row>
    <row r="33" spans="1:6" ht="15" customHeight="1">
      <c r="A33" s="62">
        <f t="shared" si="0"/>
        <v>25</v>
      </c>
      <c r="B33" s="29" t="s">
        <v>88</v>
      </c>
      <c r="C33" s="306"/>
      <c r="D33" s="306"/>
      <c r="E33" s="306"/>
      <c r="F33" s="307"/>
    </row>
    <row r="34" spans="1:6" ht="15" customHeight="1">
      <c r="A34" s="62">
        <f t="shared" si="0"/>
        <v>26</v>
      </c>
      <c r="B34" s="29" t="s">
        <v>89</v>
      </c>
      <c r="C34" s="306"/>
      <c r="D34" s="306"/>
      <c r="E34" s="306"/>
      <c r="F34" s="307"/>
    </row>
    <row r="35" spans="1:6" ht="15" customHeight="1">
      <c r="A35" s="62">
        <f t="shared" si="0"/>
        <v>27</v>
      </c>
      <c r="B35" s="29" t="s">
        <v>90</v>
      </c>
      <c r="C35" s="306"/>
      <c r="D35" s="306"/>
      <c r="E35" s="306"/>
      <c r="F35" s="307"/>
    </row>
    <row r="36" spans="1:6" ht="15" customHeight="1">
      <c r="A36" s="62">
        <f t="shared" si="0"/>
        <v>28</v>
      </c>
      <c r="B36" s="29" t="s">
        <v>91</v>
      </c>
      <c r="C36" s="306"/>
      <c r="D36" s="306"/>
      <c r="E36" s="306"/>
      <c r="F36" s="307"/>
    </row>
    <row r="37" spans="1:6" ht="15" customHeight="1">
      <c r="A37" s="62">
        <f t="shared" si="0"/>
        <v>29</v>
      </c>
      <c r="B37" s="29" t="s">
        <v>92</v>
      </c>
      <c r="C37" s="306"/>
      <c r="D37" s="306"/>
      <c r="E37" s="306"/>
      <c r="F37" s="307"/>
    </row>
    <row r="38" spans="1:6" ht="15" customHeight="1">
      <c r="A38" s="62">
        <f t="shared" si="0"/>
        <v>30</v>
      </c>
      <c r="B38" s="29" t="s">
        <v>93</v>
      </c>
      <c r="C38" s="306"/>
      <c r="D38" s="306"/>
      <c r="E38" s="306"/>
      <c r="F38" s="307"/>
    </row>
    <row r="39" spans="1:6" ht="15" customHeight="1">
      <c r="A39" s="62">
        <f t="shared" si="0"/>
        <v>31</v>
      </c>
      <c r="B39" s="29" t="s">
        <v>94</v>
      </c>
      <c r="C39" s="306"/>
      <c r="D39" s="306"/>
      <c r="E39" s="306"/>
      <c r="F39" s="307"/>
    </row>
    <row r="40" spans="1:6" ht="15" customHeight="1">
      <c r="A40" s="62">
        <v>32</v>
      </c>
      <c r="B40" s="29" t="s">
        <v>724</v>
      </c>
      <c r="C40" s="306"/>
      <c r="D40" s="306"/>
      <c r="E40" s="306"/>
      <c r="F40" s="307"/>
    </row>
    <row r="41" spans="1:6" ht="15" customHeight="1">
      <c r="A41" s="30"/>
      <c r="B41" s="93" t="s">
        <v>265</v>
      </c>
      <c r="C41" s="308">
        <f>SUM(C9:C40)</f>
        <v>12.8726</v>
      </c>
      <c r="D41" s="308">
        <f>SUM(D9:D40)</f>
        <v>12.5139</v>
      </c>
      <c r="E41" s="308">
        <f>SUM(E9:E40)</f>
        <v>15.23</v>
      </c>
      <c r="F41" s="308">
        <f>SUM(F9:F40)</f>
        <v>16.577855</v>
      </c>
    </row>
    <row r="42" spans="1:6" ht="15" customHeight="1">
      <c r="A42" s="30"/>
      <c r="B42" s="29" t="s">
        <v>266</v>
      </c>
      <c r="C42" s="306"/>
      <c r="D42" s="306"/>
      <c r="E42" s="306"/>
      <c r="F42" s="307"/>
    </row>
    <row r="43" spans="1:6" ht="15" customHeight="1">
      <c r="A43" s="30"/>
      <c r="B43" s="93" t="s">
        <v>265</v>
      </c>
      <c r="C43" s="308">
        <f>SUM(C41:C42)</f>
        <v>12.8726</v>
      </c>
      <c r="D43" s="308">
        <f>SUM(D41:D42)</f>
        <v>12.5139</v>
      </c>
      <c r="E43" s="308">
        <f>SUM(E41:E42)</f>
        <v>15.23</v>
      </c>
      <c r="F43" s="308">
        <f>SUM(F41:F42)</f>
        <v>16.577855</v>
      </c>
    </row>
    <row r="44" spans="1:6" ht="15" customHeight="1">
      <c r="E44" s="99"/>
      <c r="F44" s="38"/>
    </row>
    <row r="45" spans="1:6" ht="15" customHeight="1">
      <c r="E45" s="99"/>
      <c r="F45" s="38"/>
    </row>
    <row r="46" spans="1:6" ht="15" customHeight="1">
      <c r="E46" s="99"/>
      <c r="F46" s="38"/>
    </row>
    <row r="47" spans="1:6" ht="15" customHeight="1">
      <c r="E47" s="99"/>
      <c r="F47" s="38"/>
    </row>
    <row r="48" spans="1:6" ht="15" customHeight="1">
      <c r="E48" s="99"/>
      <c r="F48" s="38"/>
    </row>
    <row r="49" spans="5:6" ht="15" customHeight="1">
      <c r="E49" s="99"/>
      <c r="F49" s="38"/>
    </row>
    <row r="50" spans="5:6" ht="15" customHeight="1">
      <c r="E50" s="99"/>
      <c r="F50" s="38"/>
    </row>
    <row r="51" spans="5:6" ht="15" customHeight="1">
      <c r="E51" s="99"/>
      <c r="F51" s="38"/>
    </row>
    <row r="52" spans="5:6" ht="15" customHeight="1">
      <c r="E52" s="99"/>
      <c r="F52" s="38"/>
    </row>
    <row r="53" spans="5:6" ht="15" customHeight="1">
      <c r="E53" s="99"/>
      <c r="F53" s="38"/>
    </row>
    <row r="54" spans="5:6" ht="15" customHeight="1">
      <c r="E54" s="99"/>
      <c r="F54" s="38"/>
    </row>
    <row r="55" spans="5:6" ht="15" customHeight="1">
      <c r="E55" s="99"/>
      <c r="F55" s="38"/>
    </row>
    <row r="56" spans="5:6" ht="15" customHeight="1">
      <c r="E56" s="99"/>
      <c r="F56" s="38"/>
    </row>
    <row r="57" spans="5:6" ht="15" customHeight="1">
      <c r="E57" s="99"/>
      <c r="F57" s="38"/>
    </row>
    <row r="58" spans="5:6" ht="15" customHeight="1">
      <c r="E58" s="99"/>
      <c r="F58" s="38"/>
    </row>
  </sheetData>
  <mergeCells count="7">
    <mergeCell ref="A7:A8"/>
    <mergeCell ref="B7:B8"/>
    <mergeCell ref="A6:F6"/>
    <mergeCell ref="A1:F1"/>
    <mergeCell ref="A3:B3"/>
    <mergeCell ref="A4:F4"/>
    <mergeCell ref="A2:B2"/>
  </mergeCells>
  <phoneticPr fontId="27" type="noConversion"/>
  <printOptions horizontalCentered="1" gridLines="1"/>
  <pageMargins left="0.43307086614173229" right="0.27559055118110237" top="0.62992125984251968" bottom="0.51181102362204722" header="0.23622047244094491" footer="0.23622047244094491"/>
  <pageSetup paperSize="9" scale="76" orientation="landscape" verticalDpi="300" r:id="rId1"/>
  <headerFooter alignWithMargins="0">
    <oddFooter>&amp;L&amp;"Bookman Old Style,Regular"Tariff Petition for determination of tariff for  FY 2015-16, approval of estimate for FY 2014-15 and truing-up for FY 2012-13 to FY 2013-14 for PPS-1</oddFooter>
  </headerFooter>
</worksheet>
</file>

<file path=xl/worksheets/sheet24.xml><?xml version="1.0" encoding="utf-8"?>
<worksheet xmlns="http://schemas.openxmlformats.org/spreadsheetml/2006/main" xmlns:r="http://schemas.openxmlformats.org/officeDocument/2006/relationships">
  <dimension ref="A1:AC29"/>
  <sheetViews>
    <sheetView showGridLines="0" topLeftCell="N40" zoomScaleSheetLayoutView="80" workbookViewId="0">
      <selection activeCell="R28" sqref="R28"/>
    </sheetView>
  </sheetViews>
  <sheetFormatPr defaultRowHeight="15" customHeight="1"/>
  <cols>
    <col min="1" max="1" width="3.42578125" style="1" bestFit="1" customWidth="1"/>
    <col min="2" max="2" width="31.7109375" style="3" bestFit="1" customWidth="1"/>
    <col min="3" max="3" width="14.42578125" style="3" customWidth="1"/>
    <col min="4" max="4" width="9.28515625" style="3" bestFit="1" customWidth="1"/>
    <col min="5" max="5" width="9.28515625" style="3" customWidth="1"/>
    <col min="6" max="6" width="14.42578125" style="3" customWidth="1"/>
    <col min="7" max="7" width="13.5703125" style="3" bestFit="1" customWidth="1"/>
    <col min="8" max="10" width="9.28515625" style="3" customWidth="1"/>
    <col min="11" max="11" width="13.28515625" style="1" customWidth="1"/>
    <col min="12" max="12" width="14.7109375" style="1" customWidth="1"/>
    <col min="13" max="13" width="9.28515625" style="1" bestFit="1" customWidth="1"/>
    <col min="14" max="14" width="8.85546875" style="1" bestFit="1" customWidth="1"/>
    <col min="15" max="15" width="9" style="1" customWidth="1"/>
    <col min="16" max="21" width="9.140625" style="1"/>
    <col min="22" max="22" width="12.85546875" style="1" customWidth="1"/>
    <col min="23" max="16384" width="9.140625" style="1"/>
  </cols>
  <sheetData>
    <row r="1" spans="1:29" s="4" customFormat="1" ht="15" customHeight="1">
      <c r="A1" s="102"/>
      <c r="B1" s="102"/>
      <c r="C1" s="102"/>
      <c r="D1" s="102"/>
      <c r="E1" s="102"/>
      <c r="F1" s="102"/>
      <c r="G1" s="102"/>
      <c r="H1" s="102"/>
      <c r="I1" s="102"/>
      <c r="J1" s="102"/>
      <c r="K1" s="102"/>
      <c r="L1" s="102"/>
      <c r="M1" s="102"/>
      <c r="N1" s="102"/>
      <c r="O1" s="102"/>
    </row>
    <row r="2" spans="1:29" s="5" customFormat="1" ht="15" customHeight="1">
      <c r="A2" s="402" t="str">
        <f>Index!A2:C2</f>
        <v>Name of Company:</v>
      </c>
      <c r="B2" s="402"/>
      <c r="C2" s="403" t="str">
        <f>Index!D2</f>
        <v>PRAGATI POWER CORPORATION LIMITED</v>
      </c>
      <c r="D2" s="403"/>
      <c r="E2" s="403"/>
      <c r="F2" s="403"/>
      <c r="G2" s="403"/>
      <c r="H2" s="403"/>
      <c r="I2" s="403"/>
      <c r="J2" s="403"/>
      <c r="K2" s="403"/>
      <c r="L2" s="403"/>
      <c r="M2" s="403"/>
      <c r="N2" s="403" t="s">
        <v>743</v>
      </c>
      <c r="O2" s="403"/>
      <c r="P2" s="403"/>
      <c r="Q2" s="403"/>
      <c r="R2" s="403"/>
      <c r="S2" s="403"/>
      <c r="T2" s="403"/>
      <c r="U2" s="403"/>
      <c r="V2" s="403"/>
      <c r="W2" s="403"/>
    </row>
    <row r="3" spans="1:29" s="2" customFormat="1" ht="15" customHeight="1">
      <c r="A3" s="402" t="str">
        <f>Index!A3:C3</f>
        <v>Name of Plant/  Station:</v>
      </c>
      <c r="B3" s="402"/>
      <c r="C3" s="403" t="str">
        <f>Index!D3</f>
        <v>PRAGATI POWER STATION-I</v>
      </c>
      <c r="D3" s="403"/>
      <c r="E3" s="403"/>
      <c r="F3" s="403"/>
      <c r="G3" s="403"/>
      <c r="H3" s="403"/>
      <c r="I3" s="403"/>
      <c r="J3" s="403"/>
      <c r="K3" s="403"/>
      <c r="L3" s="403"/>
      <c r="M3" s="403"/>
      <c r="N3" s="403" t="s">
        <v>677</v>
      </c>
      <c r="O3" s="403"/>
      <c r="P3" s="403"/>
      <c r="Q3" s="403"/>
      <c r="R3" s="403"/>
      <c r="S3" s="403"/>
      <c r="T3" s="403"/>
      <c r="U3" s="403"/>
      <c r="V3" s="403"/>
      <c r="W3" s="403"/>
    </row>
    <row r="4" spans="1:29" ht="15" customHeight="1">
      <c r="A4" s="400"/>
      <c r="B4" s="400"/>
      <c r="C4" s="400"/>
      <c r="D4" s="400"/>
      <c r="E4" s="400"/>
      <c r="F4" s="400"/>
      <c r="G4" s="400"/>
      <c r="H4" s="400"/>
      <c r="I4" s="400"/>
      <c r="J4" s="400"/>
      <c r="K4" s="400"/>
      <c r="L4" s="400"/>
      <c r="M4" s="400"/>
      <c r="N4" s="102"/>
      <c r="O4" s="102"/>
    </row>
    <row r="5" spans="1:29" ht="15" customHeight="1">
      <c r="A5" s="426" t="str">
        <f>Index!D30</f>
        <v>Fixed Assets and Depreciation</v>
      </c>
      <c r="B5" s="426"/>
      <c r="C5" s="426"/>
      <c r="D5" s="426"/>
      <c r="E5" s="426"/>
      <c r="F5" s="426"/>
      <c r="G5" s="426"/>
      <c r="H5" s="426"/>
      <c r="I5" s="426" t="s">
        <v>745</v>
      </c>
      <c r="J5" s="426"/>
      <c r="K5" s="426"/>
      <c r="L5" s="426"/>
      <c r="M5" s="426"/>
      <c r="N5" s="51"/>
      <c r="O5" s="51"/>
      <c r="P5" s="51"/>
      <c r="Q5" s="51"/>
      <c r="R5" s="51"/>
      <c r="S5" s="51"/>
      <c r="T5" s="51"/>
      <c r="U5" s="51"/>
      <c r="V5" s="51" t="s">
        <v>156</v>
      </c>
      <c r="W5" s="52" t="str">
        <f>Index!C30</f>
        <v>F23</v>
      </c>
    </row>
    <row r="6" spans="1:29" ht="15" customHeight="1">
      <c r="A6" s="107"/>
      <c r="B6" s="107"/>
      <c r="C6" s="107"/>
      <c r="D6" s="107"/>
      <c r="E6" s="107"/>
      <c r="F6" s="107"/>
      <c r="G6" s="107"/>
      <c r="H6" s="107"/>
      <c r="I6" s="107"/>
      <c r="J6" s="107"/>
      <c r="K6" s="107"/>
      <c r="L6" s="10" t="s">
        <v>772</v>
      </c>
      <c r="M6" s="107"/>
      <c r="N6" s="107"/>
      <c r="O6" s="23"/>
      <c r="V6" s="10" t="s">
        <v>772</v>
      </c>
    </row>
    <row r="7" spans="1:29" ht="15" customHeight="1">
      <c r="A7" s="417"/>
      <c r="B7" s="418" t="s">
        <v>267</v>
      </c>
      <c r="C7" s="418" t="s">
        <v>274</v>
      </c>
      <c r="D7" s="507" t="s">
        <v>164</v>
      </c>
      <c r="E7" s="508"/>
      <c r="F7" s="508"/>
      <c r="G7" s="508"/>
      <c r="H7" s="509"/>
      <c r="I7" s="507" t="s">
        <v>165</v>
      </c>
      <c r="J7" s="508"/>
      <c r="K7" s="508"/>
      <c r="L7" s="508"/>
      <c r="M7" s="509"/>
      <c r="N7" s="507" t="s">
        <v>166</v>
      </c>
      <c r="O7" s="508"/>
      <c r="P7" s="508"/>
      <c r="Q7" s="508"/>
      <c r="R7" s="509"/>
      <c r="S7" s="504" t="s">
        <v>746</v>
      </c>
      <c r="T7" s="505"/>
      <c r="U7" s="505"/>
      <c r="V7" s="505"/>
      <c r="W7" s="506"/>
    </row>
    <row r="8" spans="1:29" ht="15" customHeight="1">
      <c r="A8" s="417"/>
      <c r="B8" s="418"/>
      <c r="C8" s="418"/>
      <c r="D8" s="507" t="s">
        <v>150</v>
      </c>
      <c r="E8" s="508"/>
      <c r="F8" s="508"/>
      <c r="G8" s="508"/>
      <c r="H8" s="509"/>
      <c r="I8" s="507" t="s">
        <v>150</v>
      </c>
      <c r="J8" s="508"/>
      <c r="K8" s="508"/>
      <c r="L8" s="508"/>
      <c r="M8" s="509"/>
      <c r="N8" s="507" t="s">
        <v>150</v>
      </c>
      <c r="O8" s="508"/>
      <c r="P8" s="508"/>
      <c r="Q8" s="508"/>
      <c r="R8" s="509"/>
      <c r="S8" s="504" t="s">
        <v>8</v>
      </c>
      <c r="T8" s="505"/>
      <c r="U8" s="505"/>
      <c r="V8" s="505"/>
      <c r="W8" s="506"/>
    </row>
    <row r="9" spans="1:29" ht="39.75" customHeight="1">
      <c r="A9" s="417"/>
      <c r="B9" s="418"/>
      <c r="C9" s="418"/>
      <c r="D9" s="31" t="s">
        <v>268</v>
      </c>
      <c r="E9" s="31" t="s">
        <v>269</v>
      </c>
      <c r="F9" s="66" t="s">
        <v>270</v>
      </c>
      <c r="G9" s="31" t="s">
        <v>73</v>
      </c>
      <c r="H9" s="31" t="s">
        <v>271</v>
      </c>
      <c r="I9" s="31" t="s">
        <v>268</v>
      </c>
      <c r="J9" s="31" t="s">
        <v>269</v>
      </c>
      <c r="K9" s="66" t="s">
        <v>270</v>
      </c>
      <c r="L9" s="31" t="s">
        <v>73</v>
      </c>
      <c r="M9" s="31" t="s">
        <v>271</v>
      </c>
      <c r="N9" s="31" t="s">
        <v>268</v>
      </c>
      <c r="O9" s="31" t="s">
        <v>269</v>
      </c>
      <c r="P9" s="66" t="s">
        <v>270</v>
      </c>
      <c r="Q9" s="31" t="s">
        <v>73</v>
      </c>
      <c r="R9" s="31" t="s">
        <v>271</v>
      </c>
      <c r="S9" s="355" t="s">
        <v>268</v>
      </c>
      <c r="T9" s="355" t="s">
        <v>269</v>
      </c>
      <c r="U9" s="356" t="s">
        <v>270</v>
      </c>
      <c r="V9" s="355" t="s">
        <v>73</v>
      </c>
      <c r="W9" s="355" t="s">
        <v>271</v>
      </c>
    </row>
    <row r="10" spans="1:29" ht="15" customHeight="1">
      <c r="A10" s="62">
        <v>1</v>
      </c>
      <c r="B10" s="62" t="s">
        <v>272</v>
      </c>
      <c r="C10" s="62"/>
      <c r="D10" s="62"/>
      <c r="E10" s="62"/>
      <c r="F10" s="62"/>
      <c r="G10" s="62"/>
      <c r="H10" s="62"/>
      <c r="I10" s="62"/>
      <c r="J10" s="62"/>
      <c r="K10" s="62"/>
      <c r="L10" s="62"/>
      <c r="M10" s="62"/>
      <c r="N10" s="62"/>
      <c r="O10" s="62"/>
      <c r="P10" s="62"/>
      <c r="Q10" s="62"/>
      <c r="R10" s="62"/>
      <c r="S10" s="324"/>
      <c r="T10" s="324"/>
      <c r="U10" s="324"/>
      <c r="V10" s="324"/>
      <c r="W10" s="324"/>
    </row>
    <row r="11" spans="1:29" ht="15" customHeight="1">
      <c r="A11" s="62">
        <v>2</v>
      </c>
      <c r="B11" s="62" t="s">
        <v>273</v>
      </c>
      <c r="C11" s="62"/>
      <c r="D11" s="62"/>
      <c r="E11" s="62"/>
      <c r="F11" s="62"/>
      <c r="G11" s="62"/>
      <c r="H11" s="62"/>
      <c r="I11" s="62"/>
      <c r="J11" s="62"/>
      <c r="K11" s="62"/>
      <c r="L11" s="62"/>
      <c r="M11" s="62"/>
      <c r="N11" s="62"/>
      <c r="O11" s="62"/>
      <c r="P11" s="62"/>
      <c r="Q11" s="62"/>
      <c r="R11" s="62"/>
      <c r="S11" s="324"/>
      <c r="T11" s="324"/>
      <c r="U11" s="324"/>
      <c r="V11" s="324"/>
      <c r="W11" s="324"/>
    </row>
    <row r="12" spans="1:29" ht="15" customHeight="1">
      <c r="A12" s="62"/>
      <c r="B12" s="64" t="s">
        <v>140</v>
      </c>
      <c r="C12" s="62"/>
      <c r="D12" s="62"/>
      <c r="E12" s="62"/>
      <c r="F12" s="62"/>
      <c r="G12" s="62"/>
      <c r="H12" s="62"/>
      <c r="I12" s="62"/>
      <c r="J12" s="62"/>
      <c r="K12" s="62"/>
      <c r="L12" s="62"/>
      <c r="M12" s="62"/>
      <c r="N12" s="62"/>
      <c r="O12" s="62"/>
      <c r="P12" s="62"/>
      <c r="Q12" s="62"/>
      <c r="R12" s="62"/>
      <c r="S12" s="324"/>
      <c r="T12" s="324"/>
      <c r="U12" s="324"/>
      <c r="V12" s="324"/>
      <c r="W12" s="324"/>
    </row>
    <row r="13" spans="1:29" ht="15" customHeight="1">
      <c r="A13" s="62"/>
      <c r="B13" s="64" t="s">
        <v>141</v>
      </c>
      <c r="C13" s="62"/>
      <c r="D13" s="62"/>
      <c r="E13" s="62"/>
      <c r="F13" s="62"/>
      <c r="G13" s="62"/>
      <c r="H13" s="62"/>
      <c r="I13" s="62"/>
      <c r="J13" s="62"/>
      <c r="K13" s="62"/>
      <c r="L13" s="62"/>
      <c r="M13" s="62"/>
      <c r="N13" s="62"/>
      <c r="O13" s="62"/>
      <c r="P13" s="62"/>
      <c r="Q13" s="62"/>
      <c r="R13" s="62"/>
      <c r="S13" s="324"/>
      <c r="T13" s="324"/>
      <c r="U13" s="324"/>
      <c r="V13" s="324"/>
      <c r="W13" s="324"/>
    </row>
    <row r="14" spans="1:29" ht="15" customHeight="1">
      <c r="A14" s="62">
        <v>3</v>
      </c>
      <c r="B14" s="248" t="s">
        <v>682</v>
      </c>
      <c r="C14" s="254">
        <v>0.06</v>
      </c>
      <c r="D14" s="250">
        <v>947.57119999999998</v>
      </c>
      <c r="E14" s="251">
        <v>16.2392</v>
      </c>
      <c r="F14" s="251">
        <v>-0.36570000000000003</v>
      </c>
      <c r="G14" s="251">
        <v>51.9619</v>
      </c>
      <c r="H14" s="252">
        <f>D14+E14+F14</f>
        <v>963.44470000000001</v>
      </c>
      <c r="I14" s="250">
        <f>H14</f>
        <v>963.44470000000001</v>
      </c>
      <c r="J14" s="250">
        <v>0.43219999999999997</v>
      </c>
      <c r="K14" s="252">
        <v>-0.71850000000000003</v>
      </c>
      <c r="L14" s="251">
        <v>52.011800000000001</v>
      </c>
      <c r="M14" s="252">
        <f>I14+J14+K14</f>
        <v>963.15840000000003</v>
      </c>
      <c r="N14" s="72">
        <f>M14</f>
        <v>963.15840000000003</v>
      </c>
      <c r="O14" s="62"/>
      <c r="P14" s="62"/>
      <c r="Q14" s="251">
        <v>50.854763519999999</v>
      </c>
      <c r="R14" s="252">
        <f>N14+O14+P14</f>
        <v>963.15840000000003</v>
      </c>
      <c r="S14" s="321">
        <f>R14</f>
        <v>963.15840000000003</v>
      </c>
      <c r="T14" s="324"/>
      <c r="U14" s="324"/>
      <c r="V14" s="357"/>
      <c r="W14" s="358">
        <f>S14+T14+U14</f>
        <v>963.15840000000003</v>
      </c>
      <c r="X14" s="1">
        <v>951.23</v>
      </c>
      <c r="Y14" s="1">
        <v>1.93</v>
      </c>
      <c r="AA14" s="1">
        <v>57.131700000000002</v>
      </c>
      <c r="AB14" s="1">
        <v>953.16</v>
      </c>
      <c r="AC14" s="1">
        <v>5.28E-2</v>
      </c>
    </row>
    <row r="15" spans="1:29" ht="15" customHeight="1">
      <c r="A15" s="62">
        <v>4</v>
      </c>
      <c r="B15" s="62" t="s">
        <v>754</v>
      </c>
      <c r="C15" s="241">
        <v>3.5999999999999997E-2</v>
      </c>
      <c r="D15" s="72">
        <v>81.098100000000002</v>
      </c>
      <c r="E15" s="62"/>
      <c r="F15" s="251"/>
      <c r="G15" s="251">
        <v>2.7086765399999999</v>
      </c>
      <c r="H15" s="252">
        <f t="shared" ref="H15:H23" si="0">D15+E15+F15</f>
        <v>81.098100000000002</v>
      </c>
      <c r="I15" s="250">
        <f t="shared" ref="I15:I22" si="1">H15</f>
        <v>81.098100000000002</v>
      </c>
      <c r="J15" s="62"/>
      <c r="K15" s="62"/>
      <c r="L15" s="251">
        <v>2.7086765399999999</v>
      </c>
      <c r="M15" s="252">
        <f t="shared" ref="M15:M23" si="2">I15+J15+K15</f>
        <v>81.098100000000002</v>
      </c>
      <c r="N15" s="72">
        <f t="shared" ref="N15:N23" si="3">M15</f>
        <v>81.098100000000002</v>
      </c>
      <c r="O15" s="251"/>
      <c r="P15" s="62"/>
      <c r="Q15" s="251">
        <v>2.7086765399999999</v>
      </c>
      <c r="R15" s="252">
        <f t="shared" ref="R15:R24" si="4">N15+O15+P15</f>
        <v>81.098100000000002</v>
      </c>
      <c r="S15" s="321">
        <f t="shared" ref="S15:S24" si="5">R15</f>
        <v>81.098100000000002</v>
      </c>
      <c r="T15" s="324"/>
      <c r="U15" s="324"/>
      <c r="V15" s="357"/>
      <c r="W15" s="358">
        <f t="shared" ref="W15:W24" si="6">S15+T15+U15</f>
        <v>81.098100000000002</v>
      </c>
      <c r="X15" s="1">
        <v>81.098100000000002</v>
      </c>
      <c r="AA15" s="1">
        <v>2.9195316</v>
      </c>
      <c r="AB15" s="1">
        <v>81.098100000000002</v>
      </c>
      <c r="AC15" s="1">
        <v>3.3399999999999999E-2</v>
      </c>
    </row>
    <row r="16" spans="1:29" ht="15" customHeight="1">
      <c r="A16" s="62">
        <v>5</v>
      </c>
      <c r="B16" s="62" t="s">
        <v>692</v>
      </c>
      <c r="C16" s="241">
        <v>1.7999999999999999E-2</v>
      </c>
      <c r="D16" s="72">
        <v>2.6407702</v>
      </c>
      <c r="E16" s="62"/>
      <c r="F16" s="251"/>
      <c r="G16" s="251">
        <v>8.3000000000000004E-2</v>
      </c>
      <c r="H16" s="252">
        <f t="shared" si="0"/>
        <v>2.6407702</v>
      </c>
      <c r="I16" s="250">
        <f t="shared" si="1"/>
        <v>2.6407702</v>
      </c>
      <c r="J16" s="62"/>
      <c r="K16" s="62"/>
      <c r="L16" s="251">
        <v>8.3099999999999993E-2</v>
      </c>
      <c r="M16" s="252">
        <f t="shared" si="2"/>
        <v>2.6407702</v>
      </c>
      <c r="N16" s="72">
        <f t="shared" si="3"/>
        <v>2.6407702</v>
      </c>
      <c r="O16" s="270"/>
      <c r="P16" s="62"/>
      <c r="Q16" s="251">
        <v>8.8201724679999996E-2</v>
      </c>
      <c r="R16" s="252">
        <f t="shared" si="4"/>
        <v>2.6407702</v>
      </c>
      <c r="S16" s="321">
        <f t="shared" si="5"/>
        <v>2.6407702</v>
      </c>
      <c r="T16" s="324"/>
      <c r="U16" s="324"/>
      <c r="V16" s="357"/>
      <c r="W16" s="358">
        <f t="shared" si="6"/>
        <v>2.6407702</v>
      </c>
      <c r="X16" s="1">
        <v>2.6407702</v>
      </c>
      <c r="AA16" s="1">
        <v>4.7533863599999997E-2</v>
      </c>
      <c r="AB16" s="1">
        <v>2.6407702</v>
      </c>
      <c r="AC16" s="1">
        <v>3.3399999999999999E-2</v>
      </c>
    </row>
    <row r="17" spans="1:29" ht="15" customHeight="1">
      <c r="A17" s="62">
        <v>6</v>
      </c>
      <c r="B17" s="62" t="s">
        <v>683</v>
      </c>
      <c r="C17" s="241">
        <v>0.18</v>
      </c>
      <c r="D17" s="72">
        <v>0.53639999999999999</v>
      </c>
      <c r="E17" s="62">
        <v>0.05</v>
      </c>
      <c r="F17" s="251"/>
      <c r="G17" s="251">
        <v>5.0299999999999997E-2</v>
      </c>
      <c r="H17" s="252">
        <f t="shared" si="0"/>
        <v>0.58640000000000003</v>
      </c>
      <c r="I17" s="250">
        <f t="shared" si="1"/>
        <v>0.58640000000000003</v>
      </c>
      <c r="J17" s="62"/>
      <c r="K17" s="62"/>
      <c r="L17" s="251">
        <v>5.4699999999999999E-2</v>
      </c>
      <c r="M17" s="252">
        <f t="shared" si="2"/>
        <v>0.58640000000000003</v>
      </c>
      <c r="N17" s="72">
        <f t="shared" si="3"/>
        <v>0.58640000000000003</v>
      </c>
      <c r="O17" s="251"/>
      <c r="P17" s="62"/>
      <c r="Q17" s="251">
        <v>5.5708000000000001E-2</v>
      </c>
      <c r="R17" s="252">
        <f t="shared" si="4"/>
        <v>0.58640000000000003</v>
      </c>
      <c r="S17" s="321">
        <f t="shared" si="5"/>
        <v>0.58640000000000003</v>
      </c>
      <c r="T17" s="324"/>
      <c r="U17" s="324"/>
      <c r="V17" s="357"/>
      <c r="W17" s="358">
        <f t="shared" si="6"/>
        <v>0.58640000000000003</v>
      </c>
      <c r="X17" s="1">
        <v>0.14000000000000001</v>
      </c>
      <c r="AA17" s="1">
        <v>2.52E-2</v>
      </c>
      <c r="AB17" s="1">
        <v>0.14000000000000001</v>
      </c>
      <c r="AC17" s="1">
        <v>9.5000000000000001E-2</v>
      </c>
    </row>
    <row r="18" spans="1:29" ht="15" customHeight="1">
      <c r="A18" s="62">
        <v>7</v>
      </c>
      <c r="B18" s="62" t="s">
        <v>684</v>
      </c>
      <c r="C18" s="241">
        <v>0.06</v>
      </c>
      <c r="D18" s="72">
        <v>0.91210000000000002</v>
      </c>
      <c r="E18" s="262">
        <v>2.5999999999999999E-2</v>
      </c>
      <c r="F18" s="251">
        <v>0.10680000000000001</v>
      </c>
      <c r="G18" s="251">
        <v>5.7700000000000001E-2</v>
      </c>
      <c r="H18" s="252">
        <f t="shared" si="0"/>
        <v>1.0449000000000002</v>
      </c>
      <c r="I18" s="250">
        <f t="shared" si="1"/>
        <v>1.0449000000000002</v>
      </c>
      <c r="J18" s="62">
        <v>4.8050000000000002E-2</v>
      </c>
      <c r="K18" s="62"/>
      <c r="L18" s="251">
        <v>7.7399999999999997E-2</v>
      </c>
      <c r="M18" s="252">
        <f t="shared" si="2"/>
        <v>1.0929500000000001</v>
      </c>
      <c r="N18" s="72">
        <f t="shared" si="3"/>
        <v>1.0929500000000001</v>
      </c>
      <c r="O18" s="62">
        <v>2.3E-3</v>
      </c>
      <c r="P18" s="62"/>
      <c r="Q18" s="251">
        <v>6.9256529999999997E-2</v>
      </c>
      <c r="R18" s="252">
        <f t="shared" si="4"/>
        <v>1.0952500000000001</v>
      </c>
      <c r="S18" s="321">
        <f t="shared" si="5"/>
        <v>1.0952500000000001</v>
      </c>
      <c r="T18" s="324"/>
      <c r="U18" s="359"/>
      <c r="V18" s="357"/>
      <c r="W18" s="358">
        <f t="shared" si="6"/>
        <v>1.0952500000000001</v>
      </c>
      <c r="X18" s="1">
        <v>0.99410000000000009</v>
      </c>
      <c r="AA18" s="1">
        <v>5.9646000000000005E-2</v>
      </c>
      <c r="AB18" s="1">
        <v>0.99410000000000009</v>
      </c>
      <c r="AC18" s="1">
        <v>6.3299999999999995E-2</v>
      </c>
    </row>
    <row r="19" spans="1:29" ht="15" customHeight="1">
      <c r="A19" s="62">
        <v>8</v>
      </c>
      <c r="B19" s="62" t="s">
        <v>686</v>
      </c>
      <c r="C19" s="241">
        <v>0.06</v>
      </c>
      <c r="D19" s="72">
        <v>5.5600000000000004E-2</v>
      </c>
      <c r="E19" s="62"/>
      <c r="F19" s="251">
        <v>-5.5599999999999997E-2</v>
      </c>
      <c r="G19" s="251">
        <v>6.9999999999999999E-4</v>
      </c>
      <c r="H19" s="252">
        <f t="shared" si="0"/>
        <v>0</v>
      </c>
      <c r="I19" s="250">
        <f t="shared" si="1"/>
        <v>0</v>
      </c>
      <c r="J19" s="62"/>
      <c r="K19" s="62"/>
      <c r="L19" s="251">
        <v>4.3923198411732752E-19</v>
      </c>
      <c r="M19" s="252">
        <f t="shared" si="2"/>
        <v>0</v>
      </c>
      <c r="N19" s="72">
        <f t="shared" si="3"/>
        <v>0</v>
      </c>
      <c r="O19" s="62">
        <v>3.8300000000000001E-2</v>
      </c>
      <c r="P19" s="62"/>
      <c r="Q19" s="251">
        <v>1.2121950000000003E-3</v>
      </c>
      <c r="R19" s="252">
        <f t="shared" si="4"/>
        <v>3.8300000000000001E-2</v>
      </c>
      <c r="S19" s="321">
        <f t="shared" si="5"/>
        <v>3.8300000000000001E-2</v>
      </c>
      <c r="T19" s="324"/>
      <c r="U19" s="324"/>
      <c r="V19" s="357"/>
      <c r="W19" s="358">
        <f t="shared" si="6"/>
        <v>3.8300000000000001E-2</v>
      </c>
      <c r="X19" s="1">
        <v>5.5600000000000004E-2</v>
      </c>
      <c r="AA19" s="1">
        <v>3.336E-3</v>
      </c>
      <c r="AB19" s="1">
        <v>5.5600000000000004E-2</v>
      </c>
      <c r="AC19" s="1">
        <v>6.3299999999999995E-2</v>
      </c>
    </row>
    <row r="20" spans="1:29" ht="15" customHeight="1">
      <c r="A20" s="62">
        <v>9</v>
      </c>
      <c r="B20" s="248" t="s">
        <v>685</v>
      </c>
      <c r="C20" s="249">
        <v>0.16209999999999999</v>
      </c>
      <c r="D20" s="62">
        <v>0.2006</v>
      </c>
      <c r="E20" s="62"/>
      <c r="F20" s="251">
        <v>5.6500000000000002E-2</v>
      </c>
      <c r="G20" s="251">
        <v>1.4500000000000001E-2</v>
      </c>
      <c r="H20" s="252">
        <f t="shared" si="0"/>
        <v>0.2571</v>
      </c>
      <c r="I20" s="250">
        <f t="shared" si="1"/>
        <v>0.2571</v>
      </c>
      <c r="J20" s="62">
        <v>3.5400000000000001E-2</v>
      </c>
      <c r="K20" s="62"/>
      <c r="L20" s="251">
        <v>1.7394839999999998E-2</v>
      </c>
      <c r="M20" s="252">
        <f t="shared" si="2"/>
        <v>0.29249999999999998</v>
      </c>
      <c r="N20" s="72">
        <f t="shared" si="3"/>
        <v>0.29249999999999998</v>
      </c>
      <c r="O20" s="62">
        <v>7.6E-3</v>
      </c>
      <c r="P20" s="62"/>
      <c r="Q20" s="251">
        <v>1.8755789999999998E-2</v>
      </c>
      <c r="R20" s="252">
        <f t="shared" si="4"/>
        <v>0.30009999999999998</v>
      </c>
      <c r="S20" s="321">
        <f t="shared" si="5"/>
        <v>0.30009999999999998</v>
      </c>
      <c r="T20" s="324"/>
      <c r="U20" s="324"/>
      <c r="V20" s="357"/>
      <c r="W20" s="358">
        <f t="shared" si="6"/>
        <v>0.30009999999999998</v>
      </c>
      <c r="X20" s="1">
        <v>0.05</v>
      </c>
      <c r="AA20" s="1">
        <v>8.1049999999999994E-3</v>
      </c>
      <c r="AB20" s="1">
        <v>0.05</v>
      </c>
      <c r="AC20" s="1">
        <v>6.3299999999999995E-2</v>
      </c>
    </row>
    <row r="21" spans="1:29" ht="15" customHeight="1">
      <c r="A21" s="62">
        <v>10</v>
      </c>
      <c r="B21" s="248" t="s">
        <v>688</v>
      </c>
      <c r="C21" s="249">
        <v>0.16209999999999999</v>
      </c>
      <c r="D21" s="62">
        <v>8.0799999999999997E-2</v>
      </c>
      <c r="E21" s="62">
        <v>5.74E-2</v>
      </c>
      <c r="F21" s="251">
        <v>5.7799999999999997E-2</v>
      </c>
      <c r="G21" s="251">
        <v>1.8200000000000001E-2</v>
      </c>
      <c r="H21" s="252">
        <f t="shared" si="0"/>
        <v>0.19599999999999998</v>
      </c>
      <c r="I21" s="250">
        <f t="shared" si="1"/>
        <v>0.19599999999999998</v>
      </c>
      <c r="J21" s="62"/>
      <c r="K21" s="62"/>
      <c r="L21" s="251">
        <v>2.9399999999999996E-2</v>
      </c>
      <c r="M21" s="252">
        <f t="shared" si="2"/>
        <v>0.19599999999999998</v>
      </c>
      <c r="N21" s="72">
        <f t="shared" si="3"/>
        <v>0.19599999999999998</v>
      </c>
      <c r="O21" s="62"/>
      <c r="P21" s="62"/>
      <c r="Q21" s="251">
        <v>2.9399999999999996E-2</v>
      </c>
      <c r="R21" s="252">
        <f t="shared" si="4"/>
        <v>0.19599999999999998</v>
      </c>
      <c r="S21" s="321">
        <f t="shared" si="5"/>
        <v>0.19599999999999998</v>
      </c>
      <c r="T21" s="324"/>
      <c r="U21" s="324"/>
      <c r="V21" s="357"/>
      <c r="W21" s="358">
        <f t="shared" si="6"/>
        <v>0.19599999999999998</v>
      </c>
      <c r="X21" s="1">
        <v>0.43</v>
      </c>
      <c r="AA21" s="1">
        <v>6.9703000000000001E-2</v>
      </c>
      <c r="AB21" s="1">
        <v>0.43</v>
      </c>
      <c r="AC21" s="1">
        <v>0.15</v>
      </c>
    </row>
    <row r="22" spans="1:29" ht="15" customHeight="1">
      <c r="A22" s="62">
        <v>11</v>
      </c>
      <c r="B22" s="62" t="s">
        <v>687</v>
      </c>
      <c r="C22" s="249">
        <v>0.33329999999999999</v>
      </c>
      <c r="D22" s="62">
        <v>2.3999999999999998E-3</v>
      </c>
      <c r="E22" s="62"/>
      <c r="F22" s="251">
        <v>1.0500000000000001E-2</v>
      </c>
      <c r="G22" s="251">
        <v>8.0000000000000004E-4</v>
      </c>
      <c r="H22" s="252">
        <f t="shared" si="0"/>
        <v>1.29E-2</v>
      </c>
      <c r="I22" s="250">
        <f t="shared" si="1"/>
        <v>1.29E-2</v>
      </c>
      <c r="J22" s="62"/>
      <c r="K22" s="62"/>
      <c r="L22" s="251">
        <v>4.29957E-3</v>
      </c>
      <c r="M22" s="252">
        <f t="shared" si="2"/>
        <v>1.29E-2</v>
      </c>
      <c r="N22" s="72">
        <f t="shared" si="3"/>
        <v>1.29E-2</v>
      </c>
      <c r="O22" s="62"/>
      <c r="P22" s="62"/>
      <c r="Q22" s="251">
        <v>4.29957E-3</v>
      </c>
      <c r="R22" s="252">
        <f t="shared" si="4"/>
        <v>1.29E-2</v>
      </c>
      <c r="S22" s="321">
        <f t="shared" si="5"/>
        <v>1.29E-2</v>
      </c>
      <c r="T22" s="324"/>
      <c r="U22" s="324"/>
      <c r="V22" s="357"/>
      <c r="W22" s="358">
        <f t="shared" si="6"/>
        <v>1.29E-2</v>
      </c>
      <c r="X22" s="1">
        <v>2.0499999999999998</v>
      </c>
      <c r="AA22" s="1">
        <v>0.6832649999999999</v>
      </c>
      <c r="AB22" s="1">
        <v>2.0499999999999998</v>
      </c>
      <c r="AC22" s="1">
        <v>0.33329999999999999</v>
      </c>
    </row>
    <row r="23" spans="1:29" ht="15" customHeight="1">
      <c r="A23" s="62">
        <v>12</v>
      </c>
      <c r="B23" s="62" t="s">
        <v>755</v>
      </c>
      <c r="C23" s="62"/>
      <c r="D23" s="62">
        <v>5.2458999999999998</v>
      </c>
      <c r="E23" s="62">
        <v>0.11395</v>
      </c>
      <c r="F23" s="251">
        <v>-4.2200000000000001E-2</v>
      </c>
      <c r="G23" s="251">
        <v>0.86</v>
      </c>
      <c r="H23" s="252">
        <f t="shared" si="0"/>
        <v>5.3176499999999995</v>
      </c>
      <c r="I23" s="250">
        <v>4.07</v>
      </c>
      <c r="J23" s="62">
        <v>0.41078999999999999</v>
      </c>
      <c r="K23" s="62"/>
      <c r="L23" s="251">
        <v>0.18099999999999999</v>
      </c>
      <c r="M23" s="252">
        <f t="shared" si="2"/>
        <v>4.4807900000000007</v>
      </c>
      <c r="N23" s="72">
        <f t="shared" si="3"/>
        <v>4.4807900000000007</v>
      </c>
      <c r="O23" s="72">
        <f>0.0061*19.41%</f>
        <v>1.1840100000000001E-3</v>
      </c>
      <c r="P23" s="62"/>
      <c r="Q23" s="251">
        <v>0</v>
      </c>
      <c r="R23" s="252">
        <f t="shared" si="4"/>
        <v>4.481974010000001</v>
      </c>
      <c r="S23" s="321">
        <f t="shared" si="5"/>
        <v>4.481974010000001</v>
      </c>
      <c r="T23" s="324"/>
      <c r="U23" s="324"/>
      <c r="V23" s="357"/>
      <c r="W23" s="358">
        <f t="shared" si="6"/>
        <v>4.481974010000001</v>
      </c>
    </row>
    <row r="24" spans="1:29" ht="15" customHeight="1">
      <c r="A24" s="62"/>
      <c r="B24" s="62"/>
      <c r="C24" s="62"/>
      <c r="D24" s="62"/>
      <c r="E24" s="62"/>
      <c r="F24" s="62"/>
      <c r="G24" s="62"/>
      <c r="H24" s="62"/>
      <c r="I24" s="62"/>
      <c r="J24" s="62"/>
      <c r="K24" s="62"/>
      <c r="L24" s="62"/>
      <c r="M24" s="62"/>
      <c r="N24" s="62"/>
      <c r="O24" s="62">
        <v>5.1499999999999997E-2</v>
      </c>
      <c r="P24" s="62"/>
      <c r="Q24" s="62">
        <v>1.6299749999999999E-3</v>
      </c>
      <c r="R24" s="252">
        <f t="shared" si="4"/>
        <v>5.1499999999999997E-2</v>
      </c>
      <c r="S24" s="321">
        <f t="shared" si="5"/>
        <v>5.1499999999999997E-2</v>
      </c>
      <c r="T24" s="324"/>
      <c r="U24" s="324"/>
      <c r="V24" s="357"/>
      <c r="W24" s="358">
        <f t="shared" si="6"/>
        <v>5.1499999999999997E-2</v>
      </c>
    </row>
    <row r="25" spans="1:29" ht="15" customHeight="1">
      <c r="A25" s="62"/>
      <c r="B25" s="60"/>
      <c r="C25" s="60"/>
      <c r="D25" s="72">
        <f t="shared" ref="D25:W25" si="7">SUM(D14:D24)</f>
        <v>1038.3438701999996</v>
      </c>
      <c r="E25" s="72">
        <f t="shared" si="7"/>
        <v>16.486550000000001</v>
      </c>
      <c r="F25" s="72">
        <f t="shared" si="7"/>
        <v>-0.2319</v>
      </c>
      <c r="G25" s="72">
        <f t="shared" si="7"/>
        <v>55.755776539999992</v>
      </c>
      <c r="H25" s="72">
        <f t="shared" si="7"/>
        <v>1054.5985201999997</v>
      </c>
      <c r="I25" s="72">
        <f t="shared" si="7"/>
        <v>1053.3508701999997</v>
      </c>
      <c r="J25" s="72">
        <f t="shared" si="7"/>
        <v>0.92643999999999993</v>
      </c>
      <c r="K25" s="72">
        <f t="shared" si="7"/>
        <v>-0.71850000000000003</v>
      </c>
      <c r="L25" s="72">
        <f t="shared" si="7"/>
        <v>55.167770949999998</v>
      </c>
      <c r="M25" s="72">
        <f t="shared" si="7"/>
        <v>1053.5588101999997</v>
      </c>
      <c r="N25" s="72">
        <f t="shared" si="7"/>
        <v>1053.5588101999997</v>
      </c>
      <c r="O25" s="72">
        <f t="shared" si="7"/>
        <v>0.10088401</v>
      </c>
      <c r="P25" s="72">
        <f t="shared" si="7"/>
        <v>0</v>
      </c>
      <c r="Q25" s="72">
        <f t="shared" si="7"/>
        <v>53.831903844679999</v>
      </c>
      <c r="R25" s="72">
        <f t="shared" si="7"/>
        <v>1053.6596942099995</v>
      </c>
      <c r="S25" s="321">
        <f t="shared" si="7"/>
        <v>1053.6596942099995</v>
      </c>
      <c r="T25" s="321">
        <f t="shared" si="7"/>
        <v>0</v>
      </c>
      <c r="U25" s="321">
        <f t="shared" si="7"/>
        <v>0</v>
      </c>
      <c r="V25" s="321">
        <v>14.23</v>
      </c>
      <c r="W25" s="321">
        <f t="shared" si="7"/>
        <v>1053.6596942099995</v>
      </c>
    </row>
    <row r="27" spans="1:29" ht="15" customHeight="1">
      <c r="B27" s="94" t="s">
        <v>275</v>
      </c>
    </row>
    <row r="29" spans="1:29" ht="15" customHeight="1">
      <c r="N29" s="419" t="s">
        <v>205</v>
      </c>
      <c r="O29" s="419"/>
    </row>
  </sheetData>
  <mergeCells count="22">
    <mergeCell ref="A4:B4"/>
    <mergeCell ref="C4:M4"/>
    <mergeCell ref="N2:W2"/>
    <mergeCell ref="N3:W3"/>
    <mergeCell ref="A2:B2"/>
    <mergeCell ref="A3:B3"/>
    <mergeCell ref="C2:M2"/>
    <mergeCell ref="C3:M3"/>
    <mergeCell ref="N29:O29"/>
    <mergeCell ref="S7:W7"/>
    <mergeCell ref="A5:H5"/>
    <mergeCell ref="I5:M5"/>
    <mergeCell ref="A7:A9"/>
    <mergeCell ref="B7:B9"/>
    <mergeCell ref="C7:C9"/>
    <mergeCell ref="N7:R7"/>
    <mergeCell ref="D8:H8"/>
    <mergeCell ref="I8:M8"/>
    <mergeCell ref="N8:R8"/>
    <mergeCell ref="S8:W8"/>
    <mergeCell ref="D7:H7"/>
    <mergeCell ref="I7:M7"/>
  </mergeCells>
  <phoneticPr fontId="27" type="noConversion"/>
  <printOptions horizontalCentered="1" gridLines="1"/>
  <pageMargins left="0.43307086614173229" right="0.27559055118110237" top="0.62992125984251968" bottom="0.51181102362204722" header="0.23622047244094491" footer="0.23622047244094491"/>
  <pageSetup paperSize="9" scale="71" orientation="landscape" verticalDpi="300" r:id="rId1"/>
  <headerFooter alignWithMargins="0">
    <oddFooter>&amp;L&amp;"Bookman Old Style,Regular"Tariff Petition for determination of tariff for  FY 2015-16, approval of estimate for FY 2014-15 and truing-up for FY 2012-13 to FY 2013-14 for PPS-1</oddFooter>
  </headerFooter>
  <colBreaks count="1" manualBreakCount="1">
    <brk id="13" max="39" man="1"/>
  </colBreaks>
</worksheet>
</file>

<file path=xl/worksheets/sheet25.xml><?xml version="1.0" encoding="utf-8"?>
<worksheet xmlns="http://schemas.openxmlformats.org/spreadsheetml/2006/main" xmlns:r="http://schemas.openxmlformats.org/officeDocument/2006/relationships">
  <sheetPr enableFormatConditionsCalculation="0">
    <tabColor indexed="50"/>
  </sheetPr>
  <dimension ref="A1:AJ125"/>
  <sheetViews>
    <sheetView showGridLines="0" topLeftCell="D21" zoomScaleSheetLayoutView="80" workbookViewId="0">
      <selection activeCell="P9" sqref="P9"/>
    </sheetView>
  </sheetViews>
  <sheetFormatPr defaultRowHeight="15" customHeight="1"/>
  <cols>
    <col min="1" max="1" width="3.42578125" style="1" bestFit="1" customWidth="1"/>
    <col min="2" max="2" width="54.5703125" style="3" customWidth="1"/>
    <col min="3" max="6" width="9.7109375" style="3" customWidth="1"/>
    <col min="7" max="7" width="12" style="3" customWidth="1"/>
    <col min="8" max="8" width="9.7109375" style="257" customWidth="1"/>
    <col min="9" max="13" width="9.7109375" style="3" customWidth="1"/>
    <col min="14" max="14" width="12.28515625" style="3" customWidth="1"/>
    <col min="15" max="15" width="9.7109375" style="257" customWidth="1"/>
    <col min="16" max="17" width="9.7109375" style="3" customWidth="1"/>
    <col min="18" max="18" width="10" style="3" bestFit="1" customWidth="1"/>
    <col min="19" max="19" width="9.28515625" style="3" customWidth="1"/>
    <col min="20" max="20" width="10" style="3" bestFit="1" customWidth="1"/>
    <col min="21" max="21" width="12.140625" style="3" bestFit="1" customWidth="1"/>
    <col min="22" max="23" width="9.28515625" style="3" customWidth="1"/>
    <col min="24" max="24" width="9" style="1" customWidth="1"/>
    <col min="25" max="25" width="13.140625" style="1" bestFit="1" customWidth="1"/>
    <col min="26" max="26" width="9.5703125" style="259" bestFit="1" customWidth="1"/>
    <col min="27" max="27" width="12.28515625" style="259" bestFit="1" customWidth="1"/>
    <col min="28" max="28" width="9" style="1" customWidth="1"/>
    <col min="29" max="29" width="9.42578125" style="1" bestFit="1" customWidth="1"/>
    <col min="30" max="16384" width="9.140625" style="1"/>
  </cols>
  <sheetData>
    <row r="1" spans="1:36" s="4" customFormat="1" ht="15" customHeight="1">
      <c r="A1" s="400"/>
      <c r="B1" s="400"/>
      <c r="C1" s="400"/>
      <c r="D1" s="400"/>
      <c r="E1" s="400"/>
      <c r="F1" s="400"/>
      <c r="G1" s="400"/>
      <c r="H1" s="400"/>
      <c r="I1" s="400"/>
      <c r="J1" s="400"/>
      <c r="K1" s="400"/>
      <c r="L1" s="400"/>
      <c r="M1" s="400"/>
      <c r="N1" s="400"/>
      <c r="O1" s="400"/>
      <c r="P1" s="400"/>
      <c r="Q1" s="400"/>
      <c r="R1" s="400"/>
      <c r="S1" s="400"/>
      <c r="T1" s="400"/>
      <c r="U1" s="400"/>
      <c r="V1" s="400"/>
      <c r="W1" s="400"/>
      <c r="X1" s="400"/>
      <c r="Y1" s="400"/>
      <c r="Z1" s="400"/>
      <c r="AA1" s="400"/>
      <c r="AB1" s="400"/>
    </row>
    <row r="2" spans="1:36" s="5" customFormat="1" ht="15" customHeight="1">
      <c r="A2" s="402" t="str">
        <f>Index!A2:C2</f>
        <v>Name of Company:</v>
      </c>
      <c r="B2" s="402"/>
      <c r="C2" s="403" t="str">
        <f>Index!D2</f>
        <v>PRAGATI POWER CORPORATION LIMITED</v>
      </c>
      <c r="D2" s="403"/>
      <c r="E2" s="403"/>
      <c r="F2" s="403"/>
      <c r="G2" s="403"/>
      <c r="H2" s="403"/>
      <c r="I2" s="403"/>
      <c r="J2" s="403"/>
      <c r="K2" s="403"/>
      <c r="L2" s="403"/>
      <c r="M2" s="403"/>
      <c r="N2" s="403"/>
      <c r="O2" s="403"/>
      <c r="P2" s="403"/>
      <c r="Q2" s="103"/>
      <c r="R2" s="103"/>
      <c r="S2" s="103"/>
      <c r="T2" s="103"/>
      <c r="U2" s="103"/>
      <c r="V2" s="103"/>
      <c r="W2" s="103" t="str">
        <f>Index!D2</f>
        <v>PRAGATI POWER CORPORATION LIMITED</v>
      </c>
      <c r="X2" s="103"/>
      <c r="Y2" s="103"/>
      <c r="Z2" s="103"/>
      <c r="AA2" s="103"/>
      <c r="AB2" s="103"/>
      <c r="AC2" s="103"/>
      <c r="AD2" s="103"/>
      <c r="AE2" s="103"/>
      <c r="AF2" s="103"/>
      <c r="AG2" s="103"/>
      <c r="AH2" s="103"/>
      <c r="AI2" s="103"/>
      <c r="AJ2" s="103"/>
    </row>
    <row r="3" spans="1:36" s="2" customFormat="1" ht="15" customHeight="1">
      <c r="A3" s="402" t="str">
        <f>Index!A3:C3</f>
        <v>Name of Plant/  Station:</v>
      </c>
      <c r="B3" s="402"/>
      <c r="C3" s="403" t="str">
        <f>Index!D3</f>
        <v>PRAGATI POWER STATION-I</v>
      </c>
      <c r="D3" s="403"/>
      <c r="E3" s="403"/>
      <c r="F3" s="403"/>
      <c r="G3" s="403"/>
      <c r="H3" s="403"/>
      <c r="I3" s="403"/>
      <c r="J3" s="403"/>
      <c r="K3" s="403"/>
      <c r="L3" s="403"/>
      <c r="M3" s="403"/>
      <c r="N3" s="403"/>
      <c r="O3" s="403"/>
      <c r="P3" s="403"/>
      <c r="Q3" s="103"/>
      <c r="R3" s="103"/>
      <c r="S3" s="103"/>
      <c r="T3" s="103"/>
      <c r="U3" s="103"/>
      <c r="V3" s="103"/>
      <c r="W3" s="103"/>
      <c r="X3" s="103" t="str">
        <f>Index!D3</f>
        <v>PRAGATI POWER STATION-I</v>
      </c>
      <c r="Y3" s="103"/>
      <c r="Z3" s="103"/>
      <c r="AA3" s="103"/>
      <c r="AB3" s="103"/>
      <c r="AC3" s="103"/>
    </row>
    <row r="4" spans="1:36" ht="15" customHeight="1">
      <c r="A4" s="400"/>
      <c r="B4" s="400"/>
      <c r="C4" s="400"/>
      <c r="D4" s="400"/>
      <c r="E4" s="400"/>
      <c r="F4" s="400"/>
      <c r="G4" s="400"/>
      <c r="H4" s="400"/>
      <c r="I4" s="400"/>
      <c r="J4" s="400"/>
      <c r="K4" s="400"/>
      <c r="L4" s="400"/>
      <c r="M4" s="400"/>
      <c r="N4" s="400"/>
      <c r="O4" s="400"/>
      <c r="P4" s="400"/>
      <c r="Q4" s="400"/>
      <c r="R4" s="400"/>
      <c r="S4" s="400"/>
      <c r="T4" s="400"/>
      <c r="U4" s="400"/>
      <c r="V4" s="400"/>
      <c r="W4" s="400"/>
      <c r="X4" s="400"/>
      <c r="Y4" s="400"/>
      <c r="Z4" s="400"/>
      <c r="AA4" s="400"/>
      <c r="AB4" s="400"/>
    </row>
    <row r="5" spans="1:36" ht="15" customHeight="1">
      <c r="A5" s="51" t="str">
        <f>Index!D31</f>
        <v xml:space="preserve">Interest and Finance Charges </v>
      </c>
      <c r="B5" s="51"/>
      <c r="C5" s="51"/>
      <c r="D5" s="51"/>
      <c r="E5" s="51"/>
      <c r="F5" s="51"/>
      <c r="G5" s="51"/>
      <c r="H5" s="51"/>
      <c r="I5" s="51"/>
      <c r="J5" s="51"/>
      <c r="K5" s="51"/>
      <c r="L5" s="51"/>
      <c r="M5" s="51"/>
      <c r="N5" s="51"/>
      <c r="O5" s="51" t="s">
        <v>156</v>
      </c>
      <c r="P5" s="52" t="str">
        <f>Index!C31</f>
        <v>F24</v>
      </c>
      <c r="Q5" s="51"/>
      <c r="R5" s="51"/>
      <c r="S5" s="51"/>
      <c r="T5" s="51"/>
      <c r="U5" s="51"/>
      <c r="V5" s="51"/>
      <c r="W5" s="51"/>
      <c r="X5" s="51"/>
      <c r="Y5" s="51"/>
      <c r="Z5" s="51"/>
      <c r="AA5" s="51"/>
      <c r="AB5" s="51" t="s">
        <v>156</v>
      </c>
      <c r="AC5" s="382" t="str">
        <f>Index!C31</f>
        <v>F24</v>
      </c>
    </row>
    <row r="6" spans="1:36" ht="15" customHeight="1">
      <c r="A6" s="107"/>
      <c r="B6" s="107"/>
      <c r="C6" s="107"/>
      <c r="D6" s="107"/>
      <c r="E6" s="107"/>
      <c r="F6" s="107"/>
      <c r="G6" s="107"/>
      <c r="H6" s="107"/>
      <c r="I6" s="107"/>
      <c r="J6" s="107"/>
      <c r="K6" s="107"/>
      <c r="L6" s="107"/>
      <c r="M6" s="107"/>
      <c r="N6" s="107"/>
      <c r="O6" s="10" t="s">
        <v>676</v>
      </c>
      <c r="P6" s="107"/>
      <c r="Q6" s="107"/>
      <c r="R6" s="107"/>
      <c r="S6" s="107"/>
      <c r="T6" s="107"/>
      <c r="U6" s="107"/>
      <c r="V6" s="107"/>
      <c r="W6" s="107"/>
      <c r="X6" s="107"/>
      <c r="Y6" s="107"/>
      <c r="Z6" s="107"/>
      <c r="AA6" s="107"/>
      <c r="AB6" s="23"/>
      <c r="AC6" s="10" t="s">
        <v>676</v>
      </c>
    </row>
    <row r="7" spans="1:36" ht="15" customHeight="1">
      <c r="A7" s="417"/>
      <c r="B7" s="511" t="s">
        <v>34</v>
      </c>
      <c r="C7" s="511" t="s">
        <v>113</v>
      </c>
      <c r="D7" s="514" t="s">
        <v>164</v>
      </c>
      <c r="E7" s="514"/>
      <c r="F7" s="514"/>
      <c r="G7" s="514"/>
      <c r="H7" s="514"/>
      <c r="I7" s="514"/>
      <c r="J7" s="511" t="s">
        <v>113</v>
      </c>
      <c r="K7" s="514" t="s">
        <v>165</v>
      </c>
      <c r="L7" s="514"/>
      <c r="M7" s="514"/>
      <c r="N7" s="514"/>
      <c r="O7" s="514"/>
      <c r="P7" s="514"/>
      <c r="Q7" s="511" t="s">
        <v>113</v>
      </c>
      <c r="R7" s="514" t="s">
        <v>166</v>
      </c>
      <c r="S7" s="514"/>
      <c r="T7" s="514"/>
      <c r="U7" s="514"/>
      <c r="V7" s="514"/>
      <c r="W7" s="514"/>
      <c r="X7" s="510" t="s">
        <v>746</v>
      </c>
      <c r="Y7" s="510"/>
      <c r="Z7" s="510"/>
      <c r="AA7" s="510"/>
      <c r="AB7" s="510"/>
      <c r="AC7" s="510"/>
    </row>
    <row r="8" spans="1:36" ht="15" customHeight="1">
      <c r="A8" s="417"/>
      <c r="B8" s="512"/>
      <c r="C8" s="512"/>
      <c r="D8" s="514" t="s">
        <v>24</v>
      </c>
      <c r="E8" s="514"/>
      <c r="F8" s="514"/>
      <c r="G8" s="514"/>
      <c r="H8" s="514"/>
      <c r="I8" s="514"/>
      <c r="J8" s="512"/>
      <c r="K8" s="514" t="s">
        <v>24</v>
      </c>
      <c r="L8" s="514"/>
      <c r="M8" s="514"/>
      <c r="N8" s="514"/>
      <c r="O8" s="514"/>
      <c r="P8" s="514"/>
      <c r="Q8" s="512"/>
      <c r="R8" s="514" t="s">
        <v>24</v>
      </c>
      <c r="S8" s="514"/>
      <c r="T8" s="514"/>
      <c r="U8" s="514"/>
      <c r="V8" s="514"/>
      <c r="W8" s="514"/>
      <c r="X8" s="510" t="s">
        <v>8</v>
      </c>
      <c r="Y8" s="510"/>
      <c r="Z8" s="510"/>
      <c r="AA8" s="510"/>
      <c r="AB8" s="510"/>
      <c r="AC8" s="510"/>
    </row>
    <row r="9" spans="1:36" ht="33" customHeight="1">
      <c r="A9" s="417"/>
      <c r="B9" s="513"/>
      <c r="C9" s="513"/>
      <c r="D9" s="96" t="s">
        <v>35</v>
      </c>
      <c r="E9" s="96" t="s">
        <v>40</v>
      </c>
      <c r="F9" s="96" t="s">
        <v>142</v>
      </c>
      <c r="G9" s="96" t="s">
        <v>74</v>
      </c>
      <c r="H9" s="253" t="s">
        <v>277</v>
      </c>
      <c r="I9" s="96" t="s">
        <v>75</v>
      </c>
      <c r="J9" s="513"/>
      <c r="K9" s="96" t="s">
        <v>35</v>
      </c>
      <c r="L9" s="96" t="s">
        <v>40</v>
      </c>
      <c r="M9" s="96" t="s">
        <v>142</v>
      </c>
      <c r="N9" s="96" t="s">
        <v>74</v>
      </c>
      <c r="O9" s="253" t="s">
        <v>277</v>
      </c>
      <c r="P9" s="96" t="s">
        <v>75</v>
      </c>
      <c r="Q9" s="513"/>
      <c r="R9" s="96" t="s">
        <v>35</v>
      </c>
      <c r="S9" s="96" t="s">
        <v>40</v>
      </c>
      <c r="T9" s="96" t="s">
        <v>142</v>
      </c>
      <c r="U9" s="96" t="s">
        <v>74</v>
      </c>
      <c r="V9" s="96" t="s">
        <v>277</v>
      </c>
      <c r="W9" s="96" t="s">
        <v>75</v>
      </c>
      <c r="X9" s="360" t="s">
        <v>35</v>
      </c>
      <c r="Y9" s="360" t="s">
        <v>40</v>
      </c>
      <c r="Z9" s="361" t="s">
        <v>142</v>
      </c>
      <c r="AA9" s="361" t="s">
        <v>74</v>
      </c>
      <c r="AB9" s="360" t="s">
        <v>277</v>
      </c>
      <c r="AC9" s="360" t="s">
        <v>75</v>
      </c>
    </row>
    <row r="10" spans="1:36" ht="15" customHeight="1">
      <c r="A10" s="31" t="s">
        <v>19</v>
      </c>
      <c r="B10" s="60" t="s">
        <v>143</v>
      </c>
      <c r="C10" s="62"/>
      <c r="D10" s="62"/>
      <c r="E10" s="62"/>
      <c r="F10" s="62"/>
      <c r="G10" s="62"/>
      <c r="H10" s="72"/>
      <c r="I10" s="62"/>
      <c r="J10" s="62"/>
      <c r="K10" s="62"/>
      <c r="L10" s="62"/>
      <c r="M10" s="62"/>
      <c r="N10" s="62"/>
      <c r="O10" s="72"/>
      <c r="P10" s="62"/>
      <c r="Q10" s="62"/>
      <c r="R10" s="62"/>
      <c r="S10" s="62"/>
      <c r="T10" s="62"/>
      <c r="U10" s="62"/>
      <c r="V10" s="62"/>
      <c r="W10" s="95"/>
      <c r="X10" s="362"/>
      <c r="Y10" s="362"/>
      <c r="Z10" s="363"/>
      <c r="AA10" s="363"/>
      <c r="AB10" s="362"/>
      <c r="AC10" s="362"/>
    </row>
    <row r="11" spans="1:36" ht="15" customHeight="1">
      <c r="A11" s="78"/>
      <c r="B11" s="97" t="s">
        <v>30</v>
      </c>
      <c r="C11" s="62"/>
      <c r="D11" s="62">
        <v>11</v>
      </c>
      <c r="E11" s="62">
        <f>16.26*0.7</f>
        <v>11.382</v>
      </c>
      <c r="F11" s="62">
        <v>0</v>
      </c>
      <c r="G11" s="62">
        <v>0</v>
      </c>
      <c r="H11" s="72">
        <f>E11*D11/100</f>
        <v>1.2520199999999999</v>
      </c>
      <c r="I11" s="62">
        <f>E11</f>
        <v>11.382</v>
      </c>
      <c r="J11" s="62"/>
      <c r="K11" s="62">
        <v>11</v>
      </c>
      <c r="L11" s="62">
        <f>I11</f>
        <v>11.382</v>
      </c>
      <c r="M11" s="62">
        <f>0.21*0.7</f>
        <v>0.14699999999999999</v>
      </c>
      <c r="N11" s="62">
        <v>0.87</v>
      </c>
      <c r="O11" s="72">
        <f>(L11+P11)*11/200</f>
        <v>1.2122549999999999</v>
      </c>
      <c r="P11" s="62">
        <f>(L11+M11)-N11</f>
        <v>10.659000000000001</v>
      </c>
      <c r="Q11" s="62"/>
      <c r="R11" s="62">
        <v>11</v>
      </c>
      <c r="S11" s="62">
        <f>P11</f>
        <v>10.659000000000001</v>
      </c>
      <c r="T11" s="62">
        <v>0.87</v>
      </c>
      <c r="U11" s="62">
        <f>(I11+M11+T11)/10</f>
        <v>1.2399</v>
      </c>
      <c r="V11" s="62">
        <f>(S11+W11)*11/200</f>
        <v>1.1521455</v>
      </c>
      <c r="W11" s="95">
        <f>(S11+T11)-U11</f>
        <v>10.289099999999999</v>
      </c>
      <c r="X11" s="368">
        <v>11</v>
      </c>
      <c r="Y11" s="368">
        <f>W11</f>
        <v>10.289099999999999</v>
      </c>
      <c r="Z11" s="363">
        <v>0</v>
      </c>
      <c r="AA11" s="363">
        <v>0.87</v>
      </c>
      <c r="AB11" s="368">
        <f>(Y11+AC11)/2*0.11</f>
        <v>1.0839509999999999</v>
      </c>
      <c r="AC11" s="368">
        <f>Y11+Z11-AA11</f>
        <v>9.4191000000000003</v>
      </c>
    </row>
    <row r="12" spans="1:36" ht="15" customHeight="1">
      <c r="A12" s="78"/>
      <c r="B12" s="97" t="s">
        <v>31</v>
      </c>
      <c r="C12" s="62"/>
      <c r="D12" s="62"/>
      <c r="E12" s="62"/>
      <c r="F12" s="62"/>
      <c r="G12" s="62"/>
      <c r="H12" s="72"/>
      <c r="I12" s="62"/>
      <c r="J12" s="62"/>
      <c r="K12" s="62"/>
      <c r="L12" s="62"/>
      <c r="M12" s="62"/>
      <c r="N12" s="62"/>
      <c r="O12" s="72"/>
      <c r="P12" s="62"/>
      <c r="Q12" s="62"/>
      <c r="R12" s="62"/>
      <c r="S12" s="62"/>
      <c r="T12" s="62"/>
      <c r="U12" s="62"/>
      <c r="V12" s="62"/>
      <c r="W12" s="95"/>
      <c r="X12" s="362"/>
      <c r="Y12" s="362"/>
      <c r="Z12" s="363"/>
      <c r="AA12" s="363"/>
      <c r="AB12" s="362"/>
      <c r="AC12" s="362"/>
    </row>
    <row r="13" spans="1:36" ht="15" customHeight="1">
      <c r="A13" s="78"/>
      <c r="B13" s="97" t="s">
        <v>32</v>
      </c>
      <c r="C13" s="62"/>
      <c r="D13" s="62"/>
      <c r="E13" s="62"/>
      <c r="F13" s="62"/>
      <c r="G13" s="62"/>
      <c r="H13" s="72"/>
      <c r="I13" s="62"/>
      <c r="J13" s="62"/>
      <c r="K13" s="62"/>
      <c r="L13" s="62"/>
      <c r="M13" s="62"/>
      <c r="N13" s="62"/>
      <c r="O13" s="72"/>
      <c r="P13" s="62"/>
      <c r="Q13" s="62"/>
      <c r="R13" s="62"/>
      <c r="S13" s="62"/>
      <c r="T13" s="62"/>
      <c r="U13" s="62"/>
      <c r="V13" s="62"/>
      <c r="W13" s="95"/>
      <c r="X13" s="362"/>
      <c r="Y13" s="362"/>
      <c r="Z13" s="363"/>
      <c r="AA13" s="363"/>
      <c r="AB13" s="362"/>
      <c r="AC13" s="362"/>
    </row>
    <row r="14" spans="1:36" ht="15" customHeight="1">
      <c r="A14" s="78"/>
      <c r="B14" s="97" t="s">
        <v>33</v>
      </c>
      <c r="C14" s="62"/>
      <c r="D14" s="62"/>
      <c r="E14" s="62"/>
      <c r="F14" s="62"/>
      <c r="G14" s="62"/>
      <c r="H14" s="72"/>
      <c r="I14" s="62"/>
      <c r="J14" s="62"/>
      <c r="K14" s="62"/>
      <c r="L14" s="62"/>
      <c r="M14" s="62"/>
      <c r="N14" s="62"/>
      <c r="O14" s="72"/>
      <c r="P14" s="62"/>
      <c r="Q14" s="62"/>
      <c r="R14" s="62"/>
      <c r="S14" s="62"/>
      <c r="T14" s="62"/>
      <c r="U14" s="62"/>
      <c r="V14" s="62"/>
      <c r="W14" s="95"/>
      <c r="X14" s="362"/>
      <c r="Y14" s="362"/>
      <c r="Z14" s="363"/>
      <c r="AA14" s="363"/>
      <c r="AB14" s="362"/>
      <c r="AC14" s="362"/>
    </row>
    <row r="15" spans="1:36" ht="15" customHeight="1">
      <c r="A15" s="78"/>
      <c r="B15" s="60" t="s">
        <v>41</v>
      </c>
      <c r="C15" s="62"/>
      <c r="D15" s="62"/>
      <c r="E15" s="246">
        <f>E11+E12+E13+E14</f>
        <v>11.382</v>
      </c>
      <c r="F15" s="62"/>
      <c r="G15" s="62"/>
      <c r="H15" s="246">
        <f>H11+H12+H13+H14</f>
        <v>1.2520199999999999</v>
      </c>
      <c r="I15" s="246">
        <f>I11+I12+I13+I14</f>
        <v>11.382</v>
      </c>
      <c r="J15" s="62"/>
      <c r="K15" s="62"/>
      <c r="L15" s="246">
        <f>L11+L12+L13+L14</f>
        <v>11.382</v>
      </c>
      <c r="M15" s="246">
        <f>M11+M12+M13+M14</f>
        <v>0.14699999999999999</v>
      </c>
      <c r="N15" s="246">
        <f>N11+N12+N13+N14</f>
        <v>0.87</v>
      </c>
      <c r="O15" s="246">
        <f>O11+O12+O13+O14</f>
        <v>1.2122549999999999</v>
      </c>
      <c r="P15" s="246">
        <f>P11+P12+P13+P14</f>
        <v>10.659000000000001</v>
      </c>
      <c r="Q15" s="62"/>
      <c r="R15" s="62"/>
      <c r="S15" s="246">
        <f>S11+S12+S13+S14</f>
        <v>10.659000000000001</v>
      </c>
      <c r="T15" s="246">
        <f>T11+T12+T13+T14</f>
        <v>0.87</v>
      </c>
      <c r="U15" s="246">
        <f>U11+U12+U13+U14</f>
        <v>1.2399</v>
      </c>
      <c r="V15" s="246">
        <f>V11+V12+V13+V14</f>
        <v>1.1521455</v>
      </c>
      <c r="W15" s="246">
        <f>W11+W12+W13+W14</f>
        <v>10.289099999999999</v>
      </c>
      <c r="X15" s="362"/>
      <c r="Y15" s="321">
        <f>W15</f>
        <v>10.289099999999999</v>
      </c>
      <c r="Z15" s="364"/>
      <c r="AA15" s="364"/>
      <c r="AB15" s="246">
        <f>AB11+AB12+AB13+AB14</f>
        <v>1.0839509999999999</v>
      </c>
      <c r="AC15" s="246">
        <f>AC11+AC12+AC13+AC14</f>
        <v>9.4191000000000003</v>
      </c>
    </row>
    <row r="16" spans="1:36" ht="15" customHeight="1">
      <c r="A16" s="78"/>
      <c r="B16" s="62"/>
      <c r="C16" s="62"/>
      <c r="D16" s="62"/>
      <c r="E16" s="62"/>
      <c r="F16" s="62"/>
      <c r="G16" s="62"/>
      <c r="H16" s="72"/>
      <c r="I16" s="62"/>
      <c r="J16" s="62"/>
      <c r="K16" s="62"/>
      <c r="L16" s="62"/>
      <c r="M16" s="62"/>
      <c r="N16" s="62"/>
      <c r="O16" s="72"/>
      <c r="P16" s="62"/>
      <c r="Q16" s="62"/>
      <c r="R16" s="62"/>
      <c r="S16" s="62"/>
      <c r="T16" s="62"/>
      <c r="U16" s="62"/>
      <c r="V16" s="62"/>
      <c r="W16" s="95"/>
      <c r="X16" s="362"/>
      <c r="Y16" s="321"/>
      <c r="Z16" s="364"/>
      <c r="AA16" s="364"/>
      <c r="AB16" s="365"/>
      <c r="AC16" s="365"/>
    </row>
    <row r="17" spans="1:29" ht="15" customHeight="1">
      <c r="A17" s="31" t="s">
        <v>20</v>
      </c>
      <c r="B17" s="60" t="s">
        <v>144</v>
      </c>
      <c r="C17" s="62"/>
      <c r="D17" s="62"/>
      <c r="E17" s="62"/>
      <c r="F17" s="62"/>
      <c r="G17" s="62"/>
      <c r="H17" s="72"/>
      <c r="I17" s="62"/>
      <c r="J17" s="62"/>
      <c r="K17" s="62"/>
      <c r="L17" s="62"/>
      <c r="M17" s="62"/>
      <c r="N17" s="62"/>
      <c r="O17" s="72"/>
      <c r="P17" s="62"/>
      <c r="Q17" s="62"/>
      <c r="R17" s="62"/>
      <c r="S17" s="62"/>
      <c r="T17" s="62"/>
      <c r="U17" s="62"/>
      <c r="V17" s="62"/>
      <c r="W17" s="95"/>
      <c r="X17" s="362"/>
      <c r="Y17" s="321"/>
      <c r="Z17" s="364"/>
      <c r="AA17" s="364"/>
      <c r="AB17" s="365"/>
      <c r="AC17" s="365"/>
    </row>
    <row r="18" spans="1:29" ht="15" customHeight="1">
      <c r="A18" s="78"/>
      <c r="B18" s="62" t="s">
        <v>30</v>
      </c>
      <c r="C18" s="62"/>
      <c r="D18" s="62"/>
      <c r="E18" s="62">
        <v>118.16</v>
      </c>
      <c r="F18" s="62">
        <v>0</v>
      </c>
      <c r="G18" s="62">
        <v>67.53</v>
      </c>
      <c r="H18" s="72">
        <v>7.68</v>
      </c>
      <c r="I18" s="62">
        <f>E18+F18-G18</f>
        <v>50.629999999999995</v>
      </c>
      <c r="J18" s="62"/>
      <c r="K18" s="62"/>
      <c r="L18" s="62">
        <f>I18</f>
        <v>50.629999999999995</v>
      </c>
      <c r="M18" s="62"/>
      <c r="N18" s="62">
        <v>50.63</v>
      </c>
      <c r="O18" s="72">
        <v>1.44</v>
      </c>
      <c r="P18" s="62">
        <f>L18+M18-N18</f>
        <v>0</v>
      </c>
      <c r="Q18" s="62"/>
      <c r="R18" s="62"/>
      <c r="S18" s="62">
        <f>P18</f>
        <v>0</v>
      </c>
      <c r="T18" s="62"/>
      <c r="U18" s="62">
        <v>0</v>
      </c>
      <c r="V18" s="62">
        <v>0</v>
      </c>
      <c r="W18" s="62">
        <f>S18+T18-U18</f>
        <v>0</v>
      </c>
      <c r="X18" s="362"/>
      <c r="Y18" s="321">
        <f>W18</f>
        <v>0</v>
      </c>
      <c r="Z18" s="364" t="s">
        <v>679</v>
      </c>
      <c r="AA18" s="366">
        <v>0</v>
      </c>
      <c r="AB18" s="367">
        <v>0</v>
      </c>
      <c r="AC18" s="324">
        <f>Y18+Z18-AA18</f>
        <v>0</v>
      </c>
    </row>
    <row r="19" spans="1:29" ht="15" customHeight="1">
      <c r="A19" s="78"/>
      <c r="B19" s="60" t="s">
        <v>41</v>
      </c>
      <c r="C19" s="62"/>
      <c r="D19" s="62"/>
      <c r="E19" s="246">
        <f>SUM(E18:E18)</f>
        <v>118.16</v>
      </c>
      <c r="F19" s="246">
        <f>SUM(F18:F18)</f>
        <v>0</v>
      </c>
      <c r="G19" s="246">
        <f>SUM(G18:G18)</f>
        <v>67.53</v>
      </c>
      <c r="H19" s="246">
        <f>SUM(H18:H18)</f>
        <v>7.68</v>
      </c>
      <c r="I19" s="246">
        <f>SUM(I18:I18)</f>
        <v>50.629999999999995</v>
      </c>
      <c r="J19" s="72"/>
      <c r="K19" s="72"/>
      <c r="L19" s="246">
        <f>SUM(L18:L18)</f>
        <v>50.629999999999995</v>
      </c>
      <c r="M19" s="246">
        <f>SUM(M18:M18)</f>
        <v>0</v>
      </c>
      <c r="N19" s="246">
        <f>SUM(N18:N18)</f>
        <v>50.63</v>
      </c>
      <c r="O19" s="246">
        <f>SUM(O18:O18)</f>
        <v>1.44</v>
      </c>
      <c r="P19" s="246">
        <f>SUM(P18:P18)</f>
        <v>0</v>
      </c>
      <c r="Q19" s="72"/>
      <c r="R19" s="72"/>
      <c r="S19" s="246">
        <f>SUM(S18:S18)</f>
        <v>0</v>
      </c>
      <c r="T19" s="246">
        <f>SUM(T18:T18)</f>
        <v>0</v>
      </c>
      <c r="U19" s="246">
        <f>SUM(U18:U18)</f>
        <v>0</v>
      </c>
      <c r="V19" s="246">
        <f>SUM(V18:V18)</f>
        <v>0</v>
      </c>
      <c r="W19" s="246">
        <f>SUM(W18:W18)</f>
        <v>0</v>
      </c>
      <c r="X19" s="368"/>
      <c r="Y19" s="323">
        <f>SUM(Y18:Y18)</f>
        <v>0</v>
      </c>
      <c r="Z19" s="323">
        <f>SUM(Z18:Z18)</f>
        <v>0</v>
      </c>
      <c r="AA19" s="323">
        <v>0</v>
      </c>
      <c r="AB19" s="323">
        <f>SUM(AB18:AB18)</f>
        <v>0</v>
      </c>
      <c r="AC19" s="323">
        <f>SUM(AC18:AC18)</f>
        <v>0</v>
      </c>
    </row>
    <row r="20" spans="1:29" ht="15" customHeight="1">
      <c r="A20" s="78"/>
      <c r="B20" s="62"/>
      <c r="C20" s="62"/>
      <c r="D20" s="62"/>
      <c r="E20" s="62"/>
      <c r="F20" s="62"/>
      <c r="G20" s="62"/>
      <c r="H20" s="72"/>
      <c r="I20" s="62"/>
      <c r="J20" s="62"/>
      <c r="K20" s="62"/>
      <c r="L20" s="62"/>
      <c r="M20" s="62"/>
      <c r="N20" s="62"/>
      <c r="O20" s="72"/>
      <c r="P20" s="62"/>
      <c r="Q20" s="62"/>
      <c r="R20" s="62"/>
      <c r="S20" s="62"/>
      <c r="T20" s="62"/>
      <c r="U20" s="62"/>
      <c r="V20" s="62"/>
      <c r="W20" s="62"/>
      <c r="X20" s="324"/>
      <c r="Y20" s="324"/>
      <c r="Z20" s="366"/>
      <c r="AA20" s="366"/>
      <c r="AB20" s="324"/>
      <c r="AC20" s="324"/>
    </row>
    <row r="21" spans="1:29" ht="15" customHeight="1">
      <c r="A21" s="31" t="s">
        <v>21</v>
      </c>
      <c r="B21" s="60" t="s">
        <v>76</v>
      </c>
      <c r="C21" s="62"/>
      <c r="D21" s="62"/>
      <c r="E21" s="62"/>
      <c r="F21" s="62"/>
      <c r="G21" s="62"/>
      <c r="H21" s="72"/>
      <c r="I21" s="62"/>
      <c r="J21" s="62"/>
      <c r="K21" s="62"/>
      <c r="L21" s="62"/>
      <c r="M21" s="62"/>
      <c r="N21" s="62"/>
      <c r="O21" s="72"/>
      <c r="P21" s="62"/>
      <c r="Q21" s="62"/>
      <c r="R21" s="62"/>
      <c r="S21" s="62"/>
      <c r="T21" s="62"/>
      <c r="U21" s="62"/>
      <c r="V21" s="62"/>
      <c r="W21" s="62"/>
      <c r="X21" s="324"/>
      <c r="Y21" s="324"/>
      <c r="Z21" s="366"/>
      <c r="AA21" s="366"/>
      <c r="AB21" s="324"/>
      <c r="AC21" s="324"/>
    </row>
    <row r="22" spans="1:29" ht="15" customHeight="1">
      <c r="A22" s="62"/>
      <c r="B22" s="62" t="s">
        <v>36</v>
      </c>
      <c r="C22" s="62"/>
      <c r="D22" s="62"/>
      <c r="E22" s="62"/>
      <c r="F22" s="62"/>
      <c r="G22" s="62"/>
      <c r="H22" s="72"/>
      <c r="I22" s="62"/>
      <c r="J22" s="62"/>
      <c r="K22" s="62"/>
      <c r="L22" s="62"/>
      <c r="M22" s="62"/>
      <c r="N22" s="62"/>
      <c r="O22" s="72"/>
      <c r="P22" s="62"/>
      <c r="Q22" s="62"/>
      <c r="R22" s="62"/>
      <c r="S22" s="62"/>
      <c r="T22" s="62"/>
      <c r="U22" s="62"/>
      <c r="V22" s="62"/>
      <c r="W22" s="62"/>
      <c r="X22" s="324"/>
      <c r="Y22" s="324"/>
      <c r="Z22" s="366"/>
      <c r="AA22" s="366"/>
      <c r="AB22" s="324"/>
      <c r="AC22" s="324"/>
    </row>
    <row r="23" spans="1:29" ht="15" customHeight="1">
      <c r="A23" s="62"/>
      <c r="B23" s="62" t="s">
        <v>77</v>
      </c>
      <c r="C23" s="62"/>
      <c r="D23" s="62"/>
      <c r="E23" s="62"/>
      <c r="F23" s="62"/>
      <c r="G23" s="62"/>
      <c r="H23" s="72"/>
      <c r="I23" s="62"/>
      <c r="J23" s="62"/>
      <c r="K23" s="62"/>
      <c r="L23" s="62"/>
      <c r="M23" s="62"/>
      <c r="N23" s="62"/>
      <c r="O23" s="72"/>
      <c r="P23" s="62"/>
      <c r="Q23" s="62"/>
      <c r="R23" s="62"/>
      <c r="S23" s="62"/>
      <c r="T23" s="62"/>
      <c r="U23" s="62"/>
      <c r="V23" s="62"/>
      <c r="W23" s="62"/>
      <c r="X23" s="324"/>
      <c r="Y23" s="324"/>
      <c r="Z23" s="366"/>
      <c r="AA23" s="366"/>
      <c r="AB23" s="324"/>
      <c r="AC23" s="324"/>
    </row>
    <row r="24" spans="1:29" ht="15" customHeight="1">
      <c r="A24" s="62"/>
      <c r="B24" s="62" t="s">
        <v>78</v>
      </c>
      <c r="C24" s="62"/>
      <c r="D24" s="62"/>
      <c r="E24" s="62"/>
      <c r="F24" s="62"/>
      <c r="G24" s="62"/>
      <c r="H24" s="72"/>
      <c r="I24" s="62"/>
      <c r="J24" s="62"/>
      <c r="K24" s="62"/>
      <c r="L24" s="62"/>
      <c r="M24" s="62"/>
      <c r="N24" s="62"/>
      <c r="O24" s="72"/>
      <c r="P24" s="62"/>
      <c r="Q24" s="62"/>
      <c r="R24" s="62"/>
      <c r="S24" s="62"/>
      <c r="T24" s="62"/>
      <c r="U24" s="62"/>
      <c r="V24" s="62"/>
      <c r="W24" s="62"/>
      <c r="X24" s="324"/>
      <c r="Y24" s="324"/>
      <c r="Z24" s="366"/>
      <c r="AA24" s="366"/>
      <c r="AB24" s="324"/>
      <c r="AC24" s="324"/>
    </row>
    <row r="25" spans="1:29" ht="15" customHeight="1">
      <c r="A25" s="62"/>
      <c r="B25" s="62" t="s">
        <v>79</v>
      </c>
      <c r="C25" s="62"/>
      <c r="D25" s="62"/>
      <c r="E25" s="62"/>
      <c r="F25" s="62"/>
      <c r="G25" s="62"/>
      <c r="H25" s="72"/>
      <c r="I25" s="62"/>
      <c r="J25" s="62"/>
      <c r="K25" s="62"/>
      <c r="L25" s="62"/>
      <c r="M25" s="62"/>
      <c r="N25" s="62"/>
      <c r="O25" s="72"/>
      <c r="P25" s="62"/>
      <c r="Q25" s="62"/>
      <c r="R25" s="62"/>
      <c r="S25" s="62"/>
      <c r="T25" s="62"/>
      <c r="U25" s="62"/>
      <c r="V25" s="62"/>
      <c r="W25" s="62"/>
      <c r="X25" s="324"/>
      <c r="Y25" s="324"/>
      <c r="Z25" s="366"/>
      <c r="AA25" s="366"/>
      <c r="AB25" s="324"/>
      <c r="AC25" s="324"/>
    </row>
    <row r="26" spans="1:29" ht="15" customHeight="1">
      <c r="A26" s="62"/>
      <c r="B26" s="60" t="s">
        <v>41</v>
      </c>
      <c r="C26" s="62"/>
      <c r="D26" s="62"/>
      <c r="E26" s="62">
        <f>SUM(E22:E25)</f>
        <v>0</v>
      </c>
      <c r="F26" s="62">
        <f>SUM(F22:F25)</f>
        <v>0</v>
      </c>
      <c r="G26" s="62">
        <f>SUM(G22:G25)</f>
        <v>0</v>
      </c>
      <c r="H26" s="72">
        <f>SUM(H22:H25)</f>
        <v>0</v>
      </c>
      <c r="I26" s="62">
        <f>SUM(I22:I25)</f>
        <v>0</v>
      </c>
      <c r="J26" s="62"/>
      <c r="K26" s="62"/>
      <c r="L26" s="62">
        <f>SUM(L22:L25)</f>
        <v>0</v>
      </c>
      <c r="M26" s="62">
        <f>SUM(M22:M25)</f>
        <v>0</v>
      </c>
      <c r="N26" s="62">
        <f>SUM(N22:N25)</f>
        <v>0</v>
      </c>
      <c r="O26" s="72">
        <f>SUM(O22:O25)</f>
        <v>0</v>
      </c>
      <c r="P26" s="62">
        <f>SUM(P22:P25)</f>
        <v>0</v>
      </c>
      <c r="Q26" s="62"/>
      <c r="R26" s="62"/>
      <c r="S26" s="62">
        <f>SUM(S22:S25)</f>
        <v>0</v>
      </c>
      <c r="T26" s="62">
        <f>SUM(T22:T25)</f>
        <v>0</v>
      </c>
      <c r="U26" s="62">
        <f>SUM(U22:U25)</f>
        <v>0</v>
      </c>
      <c r="V26" s="62">
        <f>SUM(V22:V25)</f>
        <v>0</v>
      </c>
      <c r="W26" s="62">
        <f>SUM(W22:W25)</f>
        <v>0</v>
      </c>
      <c r="X26" s="324"/>
      <c r="Y26" s="324">
        <f>SUM(Y22:Y25)</f>
        <v>0</v>
      </c>
      <c r="Z26" s="366">
        <f>SUM(Z22:Z25)</f>
        <v>0</v>
      </c>
      <c r="AA26" s="366">
        <f>SUM(AA22:AA25)</f>
        <v>0</v>
      </c>
      <c r="AB26" s="324">
        <f>SUM(AB22:AB25)</f>
        <v>0</v>
      </c>
      <c r="AC26" s="324">
        <f>SUM(AC22:AC25)</f>
        <v>0</v>
      </c>
    </row>
    <row r="27" spans="1:29" ht="15" customHeight="1">
      <c r="A27" s="62"/>
      <c r="B27" s="62"/>
      <c r="C27" s="62"/>
      <c r="D27" s="62"/>
      <c r="E27" s="62"/>
      <c r="F27" s="62"/>
      <c r="G27" s="62"/>
      <c r="H27" s="72"/>
      <c r="I27" s="62"/>
      <c r="J27" s="62"/>
      <c r="K27" s="62"/>
      <c r="L27" s="62"/>
      <c r="M27" s="62"/>
      <c r="N27" s="62"/>
      <c r="O27" s="72"/>
      <c r="P27" s="62"/>
      <c r="Q27" s="62"/>
      <c r="R27" s="62"/>
      <c r="S27" s="62"/>
      <c r="T27" s="62"/>
      <c r="U27" s="62"/>
      <c r="V27" s="62"/>
      <c r="W27" s="62"/>
      <c r="X27" s="324"/>
      <c r="Y27" s="324"/>
      <c r="Z27" s="366"/>
      <c r="AA27" s="366"/>
      <c r="AB27" s="324"/>
      <c r="AC27" s="324"/>
    </row>
    <row r="28" spans="1:29" ht="15" customHeight="1">
      <c r="A28" s="31" t="s">
        <v>7</v>
      </c>
      <c r="B28" s="60" t="s">
        <v>39</v>
      </c>
      <c r="C28" s="60"/>
      <c r="D28" s="60">
        <f t="shared" ref="D28:I28" si="0">D15++D19+D26</f>
        <v>0</v>
      </c>
      <c r="E28" s="246">
        <f t="shared" si="0"/>
        <v>129.542</v>
      </c>
      <c r="F28" s="246">
        <f t="shared" si="0"/>
        <v>0</v>
      </c>
      <c r="G28" s="246">
        <f t="shared" si="0"/>
        <v>67.53</v>
      </c>
      <c r="H28" s="246">
        <f t="shared" si="0"/>
        <v>8.9320199999999996</v>
      </c>
      <c r="I28" s="246">
        <f t="shared" si="0"/>
        <v>62.011999999999993</v>
      </c>
      <c r="J28" s="246"/>
      <c r="K28" s="246"/>
      <c r="L28" s="246">
        <f>L15++L19+L26</f>
        <v>62.011999999999993</v>
      </c>
      <c r="M28" s="246">
        <f>M15++M19+M26</f>
        <v>0.14699999999999999</v>
      </c>
      <c r="N28" s="246">
        <f>N15++N19+N26</f>
        <v>51.5</v>
      </c>
      <c r="O28" s="246">
        <f>O15++O19+O26</f>
        <v>2.6522549999999998</v>
      </c>
      <c r="P28" s="246">
        <f>P15++P19+P26</f>
        <v>10.659000000000001</v>
      </c>
      <c r="Q28" s="246"/>
      <c r="R28" s="246"/>
      <c r="S28" s="246">
        <f>S15++S19+S26</f>
        <v>10.659000000000001</v>
      </c>
      <c r="T28" s="246">
        <f>T15++T19+T26</f>
        <v>0.87</v>
      </c>
      <c r="U28" s="246">
        <f>U15++U19+U26</f>
        <v>1.2399</v>
      </c>
      <c r="V28" s="246">
        <f>V15++V19+V26</f>
        <v>1.1521455</v>
      </c>
      <c r="W28" s="246">
        <f>W15++W19+W26</f>
        <v>10.289099999999999</v>
      </c>
      <c r="X28" s="323"/>
      <c r="Y28" s="323">
        <f>Y15++Y19+Y26</f>
        <v>10.289099999999999</v>
      </c>
      <c r="Z28" s="323">
        <f>Z15++Z19+Z26</f>
        <v>0</v>
      </c>
      <c r="AA28" s="323">
        <f>AA15++AA19+AA26</f>
        <v>0</v>
      </c>
      <c r="AB28" s="323">
        <f>AB15++AB19+AB26</f>
        <v>1.0839509999999999</v>
      </c>
      <c r="AC28" s="323">
        <f>AC15++AC19+AC26</f>
        <v>9.4191000000000003</v>
      </c>
    </row>
    <row r="29" spans="1:29" ht="15" customHeight="1">
      <c r="A29" s="78" t="s">
        <v>59</v>
      </c>
      <c r="B29" s="62" t="s">
        <v>37</v>
      </c>
      <c r="C29" s="60"/>
      <c r="D29" s="60">
        <v>0</v>
      </c>
      <c r="E29" s="246"/>
      <c r="F29" s="246">
        <v>0</v>
      </c>
      <c r="G29" s="246"/>
      <c r="H29" s="246"/>
      <c r="I29" s="246">
        <v>0</v>
      </c>
      <c r="J29" s="246"/>
      <c r="K29" s="246"/>
      <c r="L29" s="246"/>
      <c r="M29" s="246">
        <v>0</v>
      </c>
      <c r="N29" s="246"/>
      <c r="O29" s="246"/>
      <c r="P29" s="246">
        <v>0</v>
      </c>
      <c r="Q29" s="246"/>
      <c r="R29" s="72"/>
      <c r="S29" s="246"/>
      <c r="T29" s="246"/>
      <c r="U29" s="246"/>
      <c r="V29" s="246"/>
      <c r="W29" s="246"/>
      <c r="X29" s="321"/>
      <c r="Y29" s="323"/>
      <c r="Z29" s="323"/>
      <c r="AA29" s="323"/>
      <c r="AB29" s="323"/>
      <c r="AC29" s="323"/>
    </row>
    <row r="30" spans="1:29" s="98" customFormat="1" ht="15" customHeight="1">
      <c r="A30" s="91"/>
      <c r="B30" s="91" t="s">
        <v>38</v>
      </c>
      <c r="C30" s="89"/>
      <c r="D30" s="89"/>
      <c r="E30" s="256">
        <f>E28-E29</f>
        <v>129.542</v>
      </c>
      <c r="F30" s="256">
        <f>F28-F29</f>
        <v>0</v>
      </c>
      <c r="G30" s="256">
        <f>G28-G29</f>
        <v>67.53</v>
      </c>
      <c r="H30" s="256">
        <f>H28-H29</f>
        <v>8.9320199999999996</v>
      </c>
      <c r="I30" s="256">
        <f>I28-I29</f>
        <v>62.011999999999993</v>
      </c>
      <c r="J30" s="256"/>
      <c r="K30" s="256"/>
      <c r="L30" s="256">
        <f>L28-L29</f>
        <v>62.011999999999993</v>
      </c>
      <c r="M30" s="256">
        <f>M28-M29</f>
        <v>0.14699999999999999</v>
      </c>
      <c r="N30" s="256">
        <f>N28-N29</f>
        <v>51.5</v>
      </c>
      <c r="O30" s="256">
        <f>O28-O29</f>
        <v>2.6522549999999998</v>
      </c>
      <c r="P30" s="256">
        <f>P28-P29</f>
        <v>10.659000000000001</v>
      </c>
      <c r="Q30" s="256"/>
      <c r="R30" s="256"/>
      <c r="S30" s="256">
        <f>S28-S29</f>
        <v>10.659000000000001</v>
      </c>
      <c r="T30" s="256">
        <f>T28-T29</f>
        <v>0.87</v>
      </c>
      <c r="U30" s="256">
        <f>U28-U29</f>
        <v>1.2399</v>
      </c>
      <c r="V30" s="256">
        <f>V28-V29</f>
        <v>1.1521455</v>
      </c>
      <c r="W30" s="256">
        <f>W28-W29</f>
        <v>10.289099999999999</v>
      </c>
      <c r="X30" s="369"/>
      <c r="Y30" s="370">
        <f>Y28-Y29</f>
        <v>10.289099999999999</v>
      </c>
      <c r="Z30" s="370">
        <f>Z28-Z29</f>
        <v>0</v>
      </c>
      <c r="AA30" s="370">
        <f>AA28-AA29</f>
        <v>0</v>
      </c>
      <c r="AB30" s="370">
        <f>AB28-AB29</f>
        <v>1.0839509999999999</v>
      </c>
      <c r="AC30" s="370">
        <f>AC28-AC29</f>
        <v>9.4191000000000003</v>
      </c>
    </row>
    <row r="32" spans="1:29" ht="15" customHeight="1">
      <c r="AA32" s="258" t="s">
        <v>205</v>
      </c>
    </row>
    <row r="51" spans="24:25" ht="15" customHeight="1">
      <c r="X51" s="1">
        <v>4130</v>
      </c>
      <c r="Y51" s="265">
        <v>8.5855455555555505E+20</v>
      </c>
    </row>
    <row r="125" spans="25:25" ht="15" customHeight="1">
      <c r="Y125" s="265" t="s">
        <v>691</v>
      </c>
    </row>
  </sheetData>
  <mergeCells count="19">
    <mergeCell ref="D8:I8"/>
    <mergeCell ref="Q7:Q9"/>
    <mergeCell ref="J7:J9"/>
    <mergeCell ref="X8:AC8"/>
    <mergeCell ref="A1:AB1"/>
    <mergeCell ref="A4:AB4"/>
    <mergeCell ref="A7:A9"/>
    <mergeCell ref="B7:B9"/>
    <mergeCell ref="R8:W8"/>
    <mergeCell ref="R7:W7"/>
    <mergeCell ref="X7:AC7"/>
    <mergeCell ref="A2:B2"/>
    <mergeCell ref="A3:B3"/>
    <mergeCell ref="C2:P2"/>
    <mergeCell ref="C3:P3"/>
    <mergeCell ref="C7:C9"/>
    <mergeCell ref="K7:P7"/>
    <mergeCell ref="K8:P8"/>
    <mergeCell ref="D7:I7"/>
  </mergeCells>
  <phoneticPr fontId="27" type="noConversion"/>
  <printOptions horizontalCentered="1" gridLines="1"/>
  <pageMargins left="0.43307086614173229" right="0.27559055118110237" top="0.62992125984251968" bottom="0.51181102362204722" header="0.23622047244094491" footer="0.23622047244094491"/>
  <pageSetup paperSize="9" scale="70" orientation="landscape" verticalDpi="300" r:id="rId1"/>
  <headerFooter alignWithMargins="0">
    <oddFooter>&amp;L&amp;"Bookman Old Style,Regular"Tariff Petition for determination of tariff for  FY 2015-16, approval of estimate for FY 2014-15 and truing-up for FY 2012-13 to FY 2013-14 for PPS-1</oddFooter>
  </headerFooter>
  <colBreaks count="1" manualBreakCount="1">
    <brk id="16" max="34" man="1"/>
  </colBreaks>
</worksheet>
</file>

<file path=xl/worksheets/sheet26.xml><?xml version="1.0" encoding="utf-8"?>
<worksheet xmlns="http://schemas.openxmlformats.org/spreadsheetml/2006/main" xmlns:r="http://schemas.openxmlformats.org/officeDocument/2006/relationships">
  <sheetPr enableFormatConditionsCalculation="0">
    <tabColor indexed="50"/>
  </sheetPr>
  <dimension ref="A1:G14"/>
  <sheetViews>
    <sheetView showGridLines="0" topLeftCell="A19" zoomScaleSheetLayoutView="80" workbookViewId="0">
      <selection activeCell="E13" sqref="E13"/>
    </sheetView>
  </sheetViews>
  <sheetFormatPr defaultRowHeight="15" customHeight="1"/>
  <cols>
    <col min="1" max="1" width="3.42578125" style="1" bestFit="1" customWidth="1"/>
    <col min="2" max="2" width="26.42578125" style="3" bestFit="1" customWidth="1"/>
    <col min="3" max="5" width="11.42578125" style="3" customWidth="1"/>
    <col min="6" max="7" width="11.42578125" style="3" bestFit="1" customWidth="1"/>
    <col min="8" max="16384" width="9.140625" style="1"/>
  </cols>
  <sheetData>
    <row r="1" spans="1:7" s="4" customFormat="1" ht="15" customHeight="1">
      <c r="A1" s="400"/>
      <c r="B1" s="400"/>
      <c r="C1" s="400"/>
      <c r="D1" s="400"/>
      <c r="E1" s="400"/>
      <c r="F1" s="400"/>
      <c r="G1" s="400"/>
    </row>
    <row r="2" spans="1:7" s="5" customFormat="1" ht="15" customHeight="1">
      <c r="A2" s="402" t="str">
        <f>Index!A2:C2</f>
        <v>Name of Company:</v>
      </c>
      <c r="B2" s="402"/>
      <c r="C2" s="403" t="str">
        <f>Index!D2</f>
        <v>PRAGATI POWER CORPORATION LIMITED</v>
      </c>
      <c r="D2" s="403"/>
      <c r="E2" s="403"/>
      <c r="F2" s="403"/>
      <c r="G2" s="403"/>
    </row>
    <row r="3" spans="1:7" s="2" customFormat="1" ht="15" customHeight="1">
      <c r="A3" s="402" t="str">
        <f>Index!A3:C3</f>
        <v>Name of Plant/  Station:</v>
      </c>
      <c r="B3" s="402"/>
      <c r="C3" s="403" t="str">
        <f>Index!D3</f>
        <v>PRAGATI POWER STATION-I</v>
      </c>
      <c r="D3" s="403"/>
      <c r="E3" s="403"/>
      <c r="F3" s="403"/>
      <c r="G3" s="403"/>
    </row>
    <row r="4" spans="1:7" ht="15" customHeight="1">
      <c r="A4" s="400"/>
      <c r="B4" s="400"/>
      <c r="C4" s="400"/>
      <c r="D4" s="400"/>
      <c r="E4" s="400"/>
      <c r="F4" s="400"/>
      <c r="G4" s="400"/>
    </row>
    <row r="5" spans="1:7" ht="15" customHeight="1">
      <c r="A5" s="51" t="str">
        <f>Index!D32</f>
        <v>Return on Equity</v>
      </c>
      <c r="B5" s="51"/>
      <c r="C5" s="51"/>
      <c r="D5" s="51"/>
      <c r="E5" s="51"/>
      <c r="F5" s="51" t="s">
        <v>156</v>
      </c>
      <c r="G5" s="316" t="str">
        <f>Index!C32</f>
        <v>F25</v>
      </c>
    </row>
    <row r="6" spans="1:7" ht="15" customHeight="1">
      <c r="A6" s="401"/>
      <c r="B6" s="401"/>
      <c r="C6" s="401"/>
      <c r="D6" s="401"/>
      <c r="E6" s="401"/>
      <c r="F6" s="401"/>
      <c r="G6" s="401"/>
    </row>
    <row r="7" spans="1:7" ht="15" customHeight="1">
      <c r="A7" s="417"/>
      <c r="B7" s="511" t="s">
        <v>34</v>
      </c>
      <c r="C7" s="418" t="s">
        <v>118</v>
      </c>
      <c r="D7" s="70" t="s">
        <v>164</v>
      </c>
      <c r="E7" s="70" t="s">
        <v>165</v>
      </c>
      <c r="F7" s="70" t="s">
        <v>166</v>
      </c>
      <c r="G7" s="70" t="s">
        <v>746</v>
      </c>
    </row>
    <row r="8" spans="1:7" ht="15" customHeight="1">
      <c r="A8" s="417"/>
      <c r="B8" s="512"/>
      <c r="C8" s="418"/>
      <c r="D8" s="319" t="s">
        <v>24</v>
      </c>
      <c r="E8" s="319" t="s">
        <v>24</v>
      </c>
      <c r="F8" s="319" t="s">
        <v>24</v>
      </c>
      <c r="G8" s="320" t="s">
        <v>43</v>
      </c>
    </row>
    <row r="9" spans="1:7" ht="15" customHeight="1">
      <c r="A9" s="63">
        <v>1</v>
      </c>
      <c r="B9" s="6" t="s">
        <v>126</v>
      </c>
      <c r="C9" s="62" t="s">
        <v>670</v>
      </c>
      <c r="D9" s="321">
        <v>323.77999999999997</v>
      </c>
      <c r="E9" s="321">
        <f>D11</f>
        <v>328.65639499999997</v>
      </c>
      <c r="F9" s="321">
        <f>E11</f>
        <v>328.71877699999999</v>
      </c>
      <c r="G9" s="321">
        <f>F11</f>
        <v>328.74904220299999</v>
      </c>
    </row>
    <row r="10" spans="1:7" ht="15" customHeight="1">
      <c r="A10" s="63">
        <f>A9+1</f>
        <v>2</v>
      </c>
      <c r="B10" s="6" t="s">
        <v>127</v>
      </c>
      <c r="C10" s="62" t="s">
        <v>670</v>
      </c>
      <c r="D10" s="321">
        <f>('F23'!E25+'F23'!F25)*0.3</f>
        <v>4.8763950000000005</v>
      </c>
      <c r="E10" s="321">
        <f>('F23'!J25+'F23'!K25)*0.3</f>
        <v>6.2381999999999965E-2</v>
      </c>
      <c r="F10" s="321">
        <f>('F23'!O25+'F23'!P25)*0.3</f>
        <v>3.0265202999999997E-2</v>
      </c>
      <c r="G10" s="321">
        <f>('F23'!T25+'F23'!U25)*0.3</f>
        <v>0</v>
      </c>
    </row>
    <row r="11" spans="1:7" ht="15" customHeight="1">
      <c r="A11" s="63">
        <f>A10+1</f>
        <v>3</v>
      </c>
      <c r="B11" s="6" t="s">
        <v>128</v>
      </c>
      <c r="C11" s="62" t="s">
        <v>670</v>
      </c>
      <c r="D11" s="321">
        <f>D9+D10</f>
        <v>328.65639499999997</v>
      </c>
      <c r="E11" s="321">
        <f>E9+E10</f>
        <v>328.71877699999999</v>
      </c>
      <c r="F11" s="321">
        <f>F9+F10</f>
        <v>328.74904220299999</v>
      </c>
      <c r="G11" s="321">
        <f>G9+G10</f>
        <v>328.74904220299999</v>
      </c>
    </row>
    <row r="12" spans="1:7" ht="15" customHeight="1">
      <c r="A12" s="63">
        <f>A11+1</f>
        <v>4</v>
      </c>
      <c r="B12" s="6" t="s">
        <v>149</v>
      </c>
      <c r="C12" s="62" t="s">
        <v>670</v>
      </c>
      <c r="D12" s="321">
        <f>(D9+D11)/2</f>
        <v>326.21819749999997</v>
      </c>
      <c r="E12" s="321">
        <f>(E9+E11)/2</f>
        <v>328.68758600000001</v>
      </c>
      <c r="F12" s="321">
        <f>(F9+F11)/2</f>
        <v>328.73390960149999</v>
      </c>
      <c r="G12" s="321">
        <f>(G9+G11)/2</f>
        <v>328.74904220299999</v>
      </c>
    </row>
    <row r="13" spans="1:7" ht="15" customHeight="1">
      <c r="A13" s="63">
        <f>A12+1</f>
        <v>5</v>
      </c>
      <c r="B13" s="6" t="s">
        <v>129</v>
      </c>
      <c r="C13" s="62" t="s">
        <v>23</v>
      </c>
      <c r="D13" s="322">
        <f>(14/(1-0.2008))/100</f>
        <v>0.1751751751751752</v>
      </c>
      <c r="E13" s="322">
        <f>(14/(1-0.2096))/100</f>
        <v>0.1771255060728745</v>
      </c>
      <c r="F13" s="322">
        <f>(14/(1-0.2096))/100</f>
        <v>0.1771255060728745</v>
      </c>
      <c r="G13" s="322">
        <f>(14/(1-0.2096))/100</f>
        <v>0.1771255060728745</v>
      </c>
    </row>
    <row r="14" spans="1:7" ht="15" customHeight="1">
      <c r="A14" s="63">
        <f>A13+1</f>
        <v>6</v>
      </c>
      <c r="B14" s="6" t="s">
        <v>129</v>
      </c>
      <c r="C14" s="62" t="s">
        <v>670</v>
      </c>
      <c r="D14" s="323">
        <f>D12*D13</f>
        <v>57.145329892392397</v>
      </c>
      <c r="E14" s="323">
        <f>E12*E13</f>
        <v>58.218955010121462</v>
      </c>
      <c r="F14" s="323">
        <f>F12*F13</f>
        <v>58.227160101480266</v>
      </c>
      <c r="G14" s="323">
        <f>G12*G13</f>
        <v>58.229840471179152</v>
      </c>
    </row>
  </sheetData>
  <mergeCells count="10">
    <mergeCell ref="A1:G1"/>
    <mergeCell ref="A2:B2"/>
    <mergeCell ref="C2:G2"/>
    <mergeCell ref="A3:B3"/>
    <mergeCell ref="C3:G3"/>
    <mergeCell ref="A4:G4"/>
    <mergeCell ref="A6:G6"/>
    <mergeCell ref="A7:A8"/>
    <mergeCell ref="B7:B8"/>
    <mergeCell ref="C7:C8"/>
  </mergeCells>
  <phoneticPr fontId="27" type="noConversion"/>
  <printOptions horizontalCentered="1" gridLines="1"/>
  <pageMargins left="0.43307086614173229" right="0.27559055118110237" top="0.62992125984251968" bottom="0.51181102362204722" header="0.23622047244094491" footer="0.23622047244094491"/>
  <pageSetup paperSize="9" scale="76" orientation="landscape" verticalDpi="300" r:id="rId1"/>
  <headerFooter alignWithMargins="0">
    <oddFooter>&amp;L&amp;"Bookman Old Style,Regular"Tariff Petition for determination of tariff for  FY 2015-16, approval of estimate for FY 2014-15 and truing-up for FY 2012-13 to FY 2013-14 for PPS-1</oddFooter>
  </headerFooter>
</worksheet>
</file>

<file path=xl/worksheets/sheet27.xml><?xml version="1.0" encoding="utf-8"?>
<worksheet xmlns="http://schemas.openxmlformats.org/spreadsheetml/2006/main" xmlns:r="http://schemas.openxmlformats.org/officeDocument/2006/relationships">
  <sheetPr enableFormatConditionsCalculation="0">
    <tabColor indexed="50"/>
  </sheetPr>
  <dimension ref="A1:G27"/>
  <sheetViews>
    <sheetView showGridLines="0" topLeftCell="A9" zoomScaleSheetLayoutView="80" workbookViewId="0">
      <selection activeCell="G29" sqref="G29"/>
    </sheetView>
  </sheetViews>
  <sheetFormatPr defaultRowHeight="15" customHeight="1"/>
  <cols>
    <col min="1" max="1" width="3.42578125" style="1" bestFit="1" customWidth="1"/>
    <col min="2" max="2" width="60.7109375" style="3" bestFit="1" customWidth="1"/>
    <col min="3" max="3" width="11.28515625" style="3" bestFit="1" customWidth="1"/>
    <col min="4" max="5" width="11.28515625" style="3" customWidth="1"/>
    <col min="6" max="6" width="9.140625" style="3"/>
    <col min="7" max="7" width="12.42578125" style="3" bestFit="1" customWidth="1"/>
    <col min="8" max="16384" width="9.140625" style="1"/>
  </cols>
  <sheetData>
    <row r="1" spans="1:7" s="4" customFormat="1" ht="15" customHeight="1">
      <c r="A1" s="400"/>
      <c r="B1" s="400"/>
      <c r="C1" s="400"/>
      <c r="D1" s="400"/>
      <c r="E1" s="400"/>
      <c r="F1" s="400"/>
      <c r="G1" s="400"/>
    </row>
    <row r="2" spans="1:7" s="5" customFormat="1" ht="15" customHeight="1">
      <c r="A2" s="402" t="str">
        <f>Index!A2:C2</f>
        <v>Name of Company:</v>
      </c>
      <c r="B2" s="402"/>
      <c r="C2" s="403" t="str">
        <f>Index!D2</f>
        <v>PRAGATI POWER CORPORATION LIMITED</v>
      </c>
      <c r="D2" s="403"/>
      <c r="E2" s="403"/>
      <c r="F2" s="403"/>
      <c r="G2" s="403"/>
    </row>
    <row r="3" spans="1:7" s="2" customFormat="1" ht="15" customHeight="1">
      <c r="A3" s="402" t="str">
        <f>Index!A3:C3</f>
        <v>Name of Plant/  Station:</v>
      </c>
      <c r="B3" s="402"/>
      <c r="C3" s="403" t="str">
        <f>Index!D3</f>
        <v>PRAGATI POWER STATION-I</v>
      </c>
      <c r="D3" s="403"/>
      <c r="E3" s="403"/>
      <c r="F3" s="403"/>
      <c r="G3" s="403"/>
    </row>
    <row r="4" spans="1:7" ht="15" customHeight="1">
      <c r="A4" s="400"/>
      <c r="B4" s="400"/>
      <c r="C4" s="400"/>
      <c r="D4" s="400"/>
      <c r="E4" s="400"/>
      <c r="F4" s="400"/>
      <c r="G4" s="400"/>
    </row>
    <row r="5" spans="1:7" ht="15" customHeight="1">
      <c r="A5" s="51" t="str">
        <f>Index!D33</f>
        <v>Working Capital Requirements</v>
      </c>
      <c r="B5" s="51"/>
      <c r="C5" s="51"/>
      <c r="D5" s="51"/>
      <c r="E5" s="51"/>
      <c r="F5" s="51" t="s">
        <v>156</v>
      </c>
      <c r="G5" s="52" t="str">
        <f>Index!C33</f>
        <v>F26</v>
      </c>
    </row>
    <row r="6" spans="1:7" ht="15" customHeight="1">
      <c r="A6" s="401"/>
      <c r="B6" s="401"/>
      <c r="C6" s="401"/>
      <c r="D6" s="401"/>
      <c r="E6" s="401"/>
      <c r="F6" s="401"/>
      <c r="G6" s="401"/>
    </row>
    <row r="7" spans="1:7" ht="15" customHeight="1">
      <c r="A7" s="417"/>
      <c r="B7" s="418" t="s">
        <v>34</v>
      </c>
      <c r="C7" s="418" t="s">
        <v>118</v>
      </c>
      <c r="D7" s="70" t="s">
        <v>164</v>
      </c>
      <c r="E7" s="70" t="s">
        <v>165</v>
      </c>
      <c r="F7" s="70" t="s">
        <v>166</v>
      </c>
      <c r="G7" s="70" t="s">
        <v>746</v>
      </c>
    </row>
    <row r="8" spans="1:7" ht="15" customHeight="1">
      <c r="A8" s="417"/>
      <c r="B8" s="418"/>
      <c r="C8" s="418"/>
      <c r="D8" s="319" t="s">
        <v>24</v>
      </c>
      <c r="E8" s="319" t="s">
        <v>24</v>
      </c>
      <c r="F8" s="31" t="s">
        <v>24</v>
      </c>
      <c r="G8" s="9" t="s">
        <v>43</v>
      </c>
    </row>
    <row r="9" spans="1:7" ht="15" customHeight="1">
      <c r="A9" s="31"/>
      <c r="B9" s="32" t="s">
        <v>280</v>
      </c>
      <c r="C9" s="66"/>
      <c r="D9" s="66"/>
      <c r="E9" s="66"/>
      <c r="F9" s="31"/>
      <c r="G9" s="9"/>
    </row>
    <row r="10" spans="1:7" ht="15" hidden="1" customHeight="1">
      <c r="A10" s="63">
        <v>1</v>
      </c>
      <c r="B10" s="6" t="s">
        <v>278</v>
      </c>
      <c r="C10" s="62" t="s">
        <v>670</v>
      </c>
      <c r="D10" s="62"/>
      <c r="E10" s="62"/>
      <c r="F10" s="62"/>
      <c r="G10" s="62"/>
    </row>
    <row r="11" spans="1:7" ht="15" hidden="1" customHeight="1">
      <c r="A11" s="63">
        <f>A10+1</f>
        <v>2</v>
      </c>
      <c r="B11" s="6" t="s">
        <v>117</v>
      </c>
      <c r="C11" s="62" t="s">
        <v>670</v>
      </c>
      <c r="D11" s="62"/>
      <c r="E11" s="62"/>
      <c r="F11" s="62"/>
      <c r="G11" s="62"/>
    </row>
    <row r="12" spans="1:7" ht="15" hidden="1" customHeight="1">
      <c r="A12" s="63">
        <f>A11+1</f>
        <v>3</v>
      </c>
      <c r="B12" s="6" t="s">
        <v>279</v>
      </c>
      <c r="C12" s="62" t="s">
        <v>670</v>
      </c>
      <c r="D12" s="62"/>
      <c r="E12" s="62"/>
      <c r="F12" s="62"/>
      <c r="G12" s="62"/>
    </row>
    <row r="13" spans="1:7" ht="15" hidden="1" customHeight="1">
      <c r="A13" s="63">
        <f>A12+1</f>
        <v>4</v>
      </c>
      <c r="B13" s="90" t="s">
        <v>136</v>
      </c>
      <c r="C13" s="62" t="s">
        <v>670</v>
      </c>
      <c r="D13" s="62"/>
      <c r="E13" s="62"/>
      <c r="F13" s="62"/>
      <c r="G13" s="62"/>
    </row>
    <row r="14" spans="1:7" ht="15" hidden="1" customHeight="1">
      <c r="A14" s="63">
        <f>A13+1</f>
        <v>5</v>
      </c>
      <c r="B14" s="90" t="s">
        <v>281</v>
      </c>
      <c r="C14" s="62" t="s">
        <v>670</v>
      </c>
      <c r="D14" s="62"/>
      <c r="E14" s="62"/>
      <c r="F14" s="88"/>
      <c r="G14" s="88"/>
    </row>
    <row r="15" spans="1:7" s="98" customFormat="1" ht="15" hidden="1" customHeight="1">
      <c r="A15" s="91"/>
      <c r="B15" s="89" t="s">
        <v>137</v>
      </c>
      <c r="C15" s="62" t="s">
        <v>670</v>
      </c>
      <c r="D15" s="62"/>
      <c r="E15" s="62"/>
      <c r="F15" s="89"/>
      <c r="G15" s="89"/>
    </row>
    <row r="16" spans="1:7" ht="15" hidden="1" customHeight="1">
      <c r="A16" s="87"/>
      <c r="B16" s="90" t="s">
        <v>35</v>
      </c>
      <c r="C16" s="90" t="s">
        <v>23</v>
      </c>
      <c r="D16" s="90"/>
      <c r="E16" s="90"/>
      <c r="F16" s="88"/>
      <c r="G16" s="88"/>
    </row>
    <row r="17" spans="1:7" s="98" customFormat="1" ht="15" hidden="1" customHeight="1">
      <c r="A17" s="91"/>
      <c r="B17" s="89" t="s">
        <v>138</v>
      </c>
      <c r="C17" s="60" t="s">
        <v>670</v>
      </c>
      <c r="D17" s="60"/>
      <c r="E17" s="60"/>
      <c r="F17" s="89"/>
      <c r="G17" s="89"/>
    </row>
    <row r="18" spans="1:7" ht="15" customHeight="1">
      <c r="A18" s="515"/>
      <c r="B18" s="516"/>
      <c r="C18" s="516"/>
      <c r="D18" s="516"/>
      <c r="E18" s="516"/>
      <c r="F18" s="516"/>
      <c r="G18" s="516"/>
    </row>
    <row r="19" spans="1:7" ht="29.25" customHeight="1">
      <c r="A19" s="31"/>
      <c r="B19" s="32" t="s">
        <v>285</v>
      </c>
      <c r="C19" s="66"/>
      <c r="D19" s="66"/>
      <c r="E19" s="66"/>
      <c r="F19" s="31"/>
      <c r="G19" s="9"/>
    </row>
    <row r="20" spans="1:7" ht="15" customHeight="1">
      <c r="A20" s="63">
        <v>1</v>
      </c>
      <c r="B20" s="6" t="s">
        <v>282</v>
      </c>
      <c r="C20" s="62" t="s">
        <v>670</v>
      </c>
      <c r="D20" s="321">
        <f>'F4'!D43/12</f>
        <v>55.282666666666671</v>
      </c>
      <c r="E20" s="321">
        <f>'F4'!E43/12</f>
        <v>64.819916666666671</v>
      </c>
      <c r="F20" s="321">
        <f>'F4'!F43/12</f>
        <v>86.664622049907209</v>
      </c>
      <c r="G20" s="321">
        <f>'F4'!G43/12</f>
        <v>86.902059370591871</v>
      </c>
    </row>
    <row r="21" spans="1:7" ht="15" customHeight="1">
      <c r="A21" s="63">
        <f>A20+1</f>
        <v>2</v>
      </c>
      <c r="B21" s="6" t="s">
        <v>283</v>
      </c>
      <c r="C21" s="62" t="s">
        <v>670</v>
      </c>
      <c r="D21" s="324">
        <v>0</v>
      </c>
      <c r="E21" s="324">
        <v>0</v>
      </c>
      <c r="F21" s="324">
        <v>0</v>
      </c>
      <c r="G21" s="324">
        <v>0</v>
      </c>
    </row>
    <row r="22" spans="1:7" ht="15" customHeight="1">
      <c r="A22" s="63">
        <f>A21+1</f>
        <v>3</v>
      </c>
      <c r="B22" s="6" t="s">
        <v>284</v>
      </c>
      <c r="C22" s="62" t="s">
        <v>670</v>
      </c>
      <c r="D22" s="321">
        <f>'F1'!D15*0.3</f>
        <v>22.723230000000001</v>
      </c>
      <c r="E22" s="321">
        <f>'F1'!E15*0.3</f>
        <v>16.509</v>
      </c>
      <c r="F22" s="321">
        <f>'F1'!F15*0.3</f>
        <v>28.191106395000002</v>
      </c>
      <c r="G22" s="321">
        <f>'F1'!G15*0.3</f>
        <v>32.074162810957496</v>
      </c>
    </row>
    <row r="23" spans="1:7" ht="15" customHeight="1">
      <c r="A23" s="63">
        <f>A22+1</f>
        <v>4</v>
      </c>
      <c r="B23" s="90" t="s">
        <v>136</v>
      </c>
      <c r="C23" s="62" t="s">
        <v>670</v>
      </c>
      <c r="D23" s="321">
        <f>'F1'!D15/12</f>
        <v>6.3120083333333339</v>
      </c>
      <c r="E23" s="321">
        <f>'F1'!E15/12</f>
        <v>4.5858333333333334</v>
      </c>
      <c r="F23" s="321">
        <f>'F1'!F15/12</f>
        <v>7.8308628875000004</v>
      </c>
      <c r="G23" s="321">
        <f>'F1'!G15/12</f>
        <v>8.9094896697104158</v>
      </c>
    </row>
    <row r="24" spans="1:7" ht="15" customHeight="1">
      <c r="A24" s="63">
        <f>A23+1</f>
        <v>5</v>
      </c>
      <c r="B24" s="90" t="s">
        <v>281</v>
      </c>
      <c r="C24" s="62" t="s">
        <v>670</v>
      </c>
      <c r="D24" s="324">
        <v>150.69</v>
      </c>
      <c r="E24" s="321">
        <v>165.85</v>
      </c>
      <c r="F24" s="325">
        <v>217.55</v>
      </c>
      <c r="G24" s="374">
        <v>213.6</v>
      </c>
    </row>
    <row r="25" spans="1:7" ht="15" customHeight="1">
      <c r="A25" s="91"/>
      <c r="B25" s="89" t="s">
        <v>137</v>
      </c>
      <c r="C25" s="60" t="s">
        <v>670</v>
      </c>
      <c r="D25" s="323">
        <f>SUM(D20:D24)</f>
        <v>235.00790499999999</v>
      </c>
      <c r="E25" s="323">
        <f>SUM(E20:E24)</f>
        <v>251.76474999999999</v>
      </c>
      <c r="F25" s="323">
        <f>SUM(F20:F24)</f>
        <v>340.23659133240722</v>
      </c>
      <c r="G25" s="323">
        <f>SUM(G20:G24)</f>
        <v>341.48571185125979</v>
      </c>
    </row>
    <row r="26" spans="1:7" ht="15" customHeight="1">
      <c r="A26" s="87"/>
      <c r="B26" s="90" t="s">
        <v>35</v>
      </c>
      <c r="C26" s="90" t="s">
        <v>23</v>
      </c>
      <c r="D26" s="326">
        <v>0.13500000000000001</v>
      </c>
      <c r="E26" s="326">
        <v>0.13500000000000001</v>
      </c>
      <c r="F26" s="326">
        <v>0.13500000000000001</v>
      </c>
      <c r="G26" s="326">
        <v>0.13500000000000001</v>
      </c>
    </row>
    <row r="27" spans="1:7" ht="15" customHeight="1">
      <c r="A27" s="91"/>
      <c r="B27" s="89" t="s">
        <v>138</v>
      </c>
      <c r="C27" s="60" t="s">
        <v>670</v>
      </c>
      <c r="D27" s="323">
        <f>D25*D26</f>
        <v>31.726067175000001</v>
      </c>
      <c r="E27" s="323">
        <f>E25*E26</f>
        <v>33.988241250000002</v>
      </c>
      <c r="F27" s="323">
        <f>F25*F26</f>
        <v>45.931939829874977</v>
      </c>
      <c r="G27" s="323">
        <f>G25*G26</f>
        <v>46.100571099920074</v>
      </c>
    </row>
  </sheetData>
  <mergeCells count="11">
    <mergeCell ref="A1:G1"/>
    <mergeCell ref="A2:B2"/>
    <mergeCell ref="C2:G2"/>
    <mergeCell ref="A3:B3"/>
    <mergeCell ref="C3:G3"/>
    <mergeCell ref="A4:G4"/>
    <mergeCell ref="A18:G18"/>
    <mergeCell ref="A6:G6"/>
    <mergeCell ref="A7:A8"/>
    <mergeCell ref="B7:B8"/>
    <mergeCell ref="C7:C8"/>
  </mergeCells>
  <phoneticPr fontId="27" type="noConversion"/>
  <printOptions horizontalCentered="1" gridLines="1"/>
  <pageMargins left="0.43307086614173229" right="0.27559055118110237" top="0.62992125984251968" bottom="0.51181102362204722" header="0.23622047244094491" footer="0.23622047244094491"/>
  <pageSetup paperSize="9" scale="76" orientation="landscape" horizontalDpi="300" verticalDpi="300" r:id="rId1"/>
  <headerFooter alignWithMargins="0">
    <oddFooter>&amp;L&amp;"Bookman Old Style,Regular"Tariff Petition for determination of tariff for  FY 2015-16, approval of estimate for FY 2014-15 and truing-up for FY 2012-13 to FY 2013-14 for PPS-1</oddFooter>
  </headerFooter>
</worksheet>
</file>

<file path=xl/worksheets/sheet28.xml><?xml version="1.0" encoding="utf-8"?>
<worksheet xmlns="http://schemas.openxmlformats.org/spreadsheetml/2006/main" xmlns:r="http://schemas.openxmlformats.org/officeDocument/2006/relationships">
  <dimension ref="A1:J27"/>
  <sheetViews>
    <sheetView showGridLines="0" topLeftCell="A22" zoomScaleSheetLayoutView="80" workbookViewId="0">
      <selection activeCell="F22" sqref="F22"/>
    </sheetView>
  </sheetViews>
  <sheetFormatPr defaultRowHeight="15" customHeight="1"/>
  <cols>
    <col min="1" max="1" width="3.42578125" style="1" bestFit="1" customWidth="1"/>
    <col min="2" max="2" width="67.85546875" style="3" bestFit="1" customWidth="1"/>
    <col min="3" max="3" width="10" style="100" bestFit="1" customWidth="1"/>
    <col min="4" max="4" width="13.85546875" style="3" customWidth="1"/>
    <col min="5" max="6" width="12.42578125" style="1" bestFit="1" customWidth="1"/>
    <col min="7" max="7" width="9.28515625" style="1" bestFit="1" customWidth="1"/>
    <col min="8" max="8" width="8.85546875" style="1" bestFit="1" customWidth="1"/>
    <col min="9" max="9" width="9" style="1" customWidth="1"/>
    <col min="10" max="16384" width="9.140625" style="1"/>
  </cols>
  <sheetData>
    <row r="1" spans="1:10" s="4" customFormat="1" ht="15" customHeight="1">
      <c r="A1" s="102"/>
      <c r="B1" s="102"/>
      <c r="C1" s="102"/>
      <c r="D1" s="102"/>
      <c r="E1" s="102"/>
      <c r="F1" s="102"/>
      <c r="G1" s="102"/>
      <c r="H1" s="102"/>
      <c r="I1" s="102"/>
    </row>
    <row r="2" spans="1:10" s="5" customFormat="1" ht="15" customHeight="1">
      <c r="A2" s="402" t="str">
        <f>Index!A2:C2</f>
        <v>Name of Company:</v>
      </c>
      <c r="B2" s="402"/>
      <c r="C2" s="403" t="str">
        <f>Index!D2</f>
        <v>PRAGATI POWER CORPORATION LIMITED</v>
      </c>
      <c r="D2" s="403"/>
      <c r="E2" s="403"/>
      <c r="F2" s="403"/>
      <c r="G2" s="103"/>
      <c r="H2" s="103"/>
      <c r="I2" s="103"/>
      <c r="J2" s="8"/>
    </row>
    <row r="3" spans="1:10" s="2" customFormat="1" ht="15" customHeight="1">
      <c r="A3" s="402" t="str">
        <f>Index!A3:C3</f>
        <v>Name of Plant/  Station:</v>
      </c>
      <c r="B3" s="402"/>
      <c r="C3" s="403" t="str">
        <f>Index!D3</f>
        <v>PRAGATI POWER STATION-I</v>
      </c>
      <c r="D3" s="403"/>
      <c r="E3" s="403"/>
      <c r="F3" s="403"/>
      <c r="G3" s="103"/>
      <c r="H3" s="103"/>
      <c r="I3" s="103"/>
    </row>
    <row r="4" spans="1:10" ht="15" customHeight="1">
      <c r="A4" s="102"/>
      <c r="B4" s="102"/>
      <c r="C4" s="102"/>
      <c r="D4" s="102"/>
      <c r="E4" s="102"/>
      <c r="F4" s="102"/>
      <c r="G4" s="102"/>
      <c r="H4" s="102"/>
      <c r="I4" s="102"/>
    </row>
    <row r="5" spans="1:10" ht="15" customHeight="1">
      <c r="A5" s="426" t="str">
        <f>Index!D34</f>
        <v>Information in respect of fuel for computation of Energy Charges</v>
      </c>
      <c r="B5" s="426"/>
      <c r="C5" s="426"/>
      <c r="D5" s="426"/>
      <c r="E5" s="51" t="s">
        <v>156</v>
      </c>
      <c r="F5" s="52" t="str">
        <f>Index!C34</f>
        <v>F27</v>
      </c>
      <c r="G5" s="51"/>
    </row>
    <row r="6" spans="1:10" ht="15" customHeight="1">
      <c r="A6" s="104"/>
      <c r="B6" s="104"/>
      <c r="C6" s="104"/>
      <c r="D6" s="104"/>
      <c r="E6" s="104"/>
      <c r="F6" s="104"/>
      <c r="G6" s="104"/>
      <c r="H6" s="104"/>
      <c r="I6" s="23"/>
    </row>
    <row r="7" spans="1:10" ht="12.75">
      <c r="A7" s="31"/>
      <c r="B7" s="66" t="s">
        <v>18</v>
      </c>
      <c r="C7" s="66" t="s">
        <v>118</v>
      </c>
      <c r="D7" s="96" t="s">
        <v>751</v>
      </c>
      <c r="E7" s="96" t="s">
        <v>752</v>
      </c>
      <c r="F7" s="96" t="s">
        <v>753</v>
      </c>
    </row>
    <row r="8" spans="1:10" ht="15" customHeight="1">
      <c r="A8" s="62">
        <v>1</v>
      </c>
      <c r="B8" s="62" t="s">
        <v>713</v>
      </c>
      <c r="C8" s="63" t="s">
        <v>236</v>
      </c>
      <c r="D8" s="373">
        <v>42.73272</v>
      </c>
      <c r="E8" s="373">
        <v>28.96322</v>
      </c>
      <c r="F8" s="373">
        <v>30.47551</v>
      </c>
    </row>
    <row r="9" spans="1:10" ht="15" customHeight="1">
      <c r="A9" s="62">
        <f>A8+1</f>
        <v>2</v>
      </c>
      <c r="B9" s="62" t="s">
        <v>714</v>
      </c>
      <c r="C9" s="63" t="s">
        <v>236</v>
      </c>
      <c r="D9" s="72"/>
      <c r="E9" s="72"/>
      <c r="F9" s="72"/>
    </row>
    <row r="10" spans="1:10" ht="15" customHeight="1">
      <c r="A10" s="62">
        <f>A9+1</f>
        <v>3</v>
      </c>
      <c r="B10" s="62" t="s">
        <v>715</v>
      </c>
      <c r="C10" s="63" t="s">
        <v>236</v>
      </c>
      <c r="D10" s="373">
        <f>SUM(D8:D9)</f>
        <v>42.73272</v>
      </c>
      <c r="E10" s="373">
        <f>SUM(E8:E9)</f>
        <v>28.96322</v>
      </c>
      <c r="F10" s="373">
        <f>SUM(F8:F9)</f>
        <v>30.47551</v>
      </c>
    </row>
    <row r="11" spans="1:10" ht="15" customHeight="1">
      <c r="A11" s="62">
        <f t="shared" ref="A11:A22" si="0">A10+1</f>
        <v>4</v>
      </c>
      <c r="B11" s="62" t="s">
        <v>288</v>
      </c>
      <c r="C11" s="63" t="s">
        <v>236</v>
      </c>
      <c r="D11" s="373"/>
      <c r="E11" s="373"/>
      <c r="F11" s="373"/>
    </row>
    <row r="12" spans="1:10" ht="15" customHeight="1">
      <c r="A12" s="62">
        <f t="shared" si="0"/>
        <v>5</v>
      </c>
      <c r="B12" s="62" t="s">
        <v>716</v>
      </c>
      <c r="C12" s="63" t="s">
        <v>236</v>
      </c>
      <c r="D12" s="373">
        <f>SUM(D10:D11)</f>
        <v>42.73272</v>
      </c>
      <c r="E12" s="373">
        <f>SUM(E10:E11)</f>
        <v>28.96322</v>
      </c>
      <c r="F12" s="373">
        <f>SUM(F10:F11)</f>
        <v>30.47551</v>
      </c>
    </row>
    <row r="13" spans="1:10" ht="15" customHeight="1">
      <c r="A13" s="62">
        <f t="shared" si="0"/>
        <v>6</v>
      </c>
      <c r="B13" s="62" t="s">
        <v>720</v>
      </c>
      <c r="C13" s="62" t="s">
        <v>670</v>
      </c>
      <c r="D13" s="72">
        <v>91.64</v>
      </c>
      <c r="E13" s="72">
        <v>52.48</v>
      </c>
      <c r="F13" s="72">
        <v>60.71</v>
      </c>
    </row>
    <row r="14" spans="1:10" ht="15" customHeight="1">
      <c r="A14" s="62">
        <f t="shared" si="0"/>
        <v>7</v>
      </c>
      <c r="B14" s="62" t="s">
        <v>717</v>
      </c>
      <c r="C14" s="62" t="s">
        <v>670</v>
      </c>
      <c r="D14" s="72"/>
      <c r="E14" s="72"/>
      <c r="F14" s="72"/>
    </row>
    <row r="15" spans="1:10" ht="15" customHeight="1">
      <c r="A15" s="62">
        <f t="shared" si="0"/>
        <v>8</v>
      </c>
      <c r="B15" s="62" t="s">
        <v>289</v>
      </c>
      <c r="C15" s="62" t="s">
        <v>670</v>
      </c>
      <c r="D15" s="72">
        <f>SUM(D13:D14)</f>
        <v>91.64</v>
      </c>
      <c r="E15" s="72">
        <f>SUM(E13:E14)</f>
        <v>52.48</v>
      </c>
      <c r="F15" s="72">
        <f>SUM(F13:F14)</f>
        <v>60.71</v>
      </c>
    </row>
    <row r="16" spans="1:10" ht="15" customHeight="1">
      <c r="A16" s="62">
        <f t="shared" si="0"/>
        <v>9</v>
      </c>
      <c r="B16" s="62" t="s">
        <v>290</v>
      </c>
      <c r="C16" s="62" t="s">
        <v>670</v>
      </c>
      <c r="D16" s="62"/>
      <c r="E16" s="62"/>
      <c r="F16" s="62"/>
    </row>
    <row r="17" spans="1:6" ht="15" customHeight="1">
      <c r="A17" s="62">
        <f t="shared" si="0"/>
        <v>10</v>
      </c>
      <c r="B17" s="62" t="s">
        <v>291</v>
      </c>
      <c r="C17" s="62" t="s">
        <v>670</v>
      </c>
      <c r="D17" s="60"/>
      <c r="E17" s="60"/>
      <c r="F17" s="60"/>
    </row>
    <row r="18" spans="1:6" ht="15" customHeight="1">
      <c r="A18" s="62">
        <f t="shared" si="0"/>
        <v>11</v>
      </c>
      <c r="B18" s="90" t="s">
        <v>292</v>
      </c>
      <c r="C18" s="62" t="s">
        <v>670</v>
      </c>
      <c r="D18" s="88"/>
      <c r="E18" s="87"/>
      <c r="F18" s="87"/>
    </row>
    <row r="19" spans="1:6" ht="15" customHeight="1">
      <c r="A19" s="62">
        <f t="shared" si="0"/>
        <v>12</v>
      </c>
      <c r="B19" s="90" t="s">
        <v>718</v>
      </c>
      <c r="C19" s="62" t="s">
        <v>670</v>
      </c>
      <c r="D19" s="88"/>
      <c r="E19" s="87"/>
      <c r="F19" s="87"/>
    </row>
    <row r="20" spans="1:6" ht="15" customHeight="1">
      <c r="A20" s="62">
        <f t="shared" si="0"/>
        <v>13</v>
      </c>
      <c r="B20" s="90" t="s">
        <v>293</v>
      </c>
      <c r="C20" s="62" t="s">
        <v>670</v>
      </c>
      <c r="D20" s="88"/>
      <c r="E20" s="87"/>
      <c r="F20" s="87"/>
    </row>
    <row r="21" spans="1:6" ht="15" customHeight="1">
      <c r="A21" s="62">
        <f t="shared" si="0"/>
        <v>14</v>
      </c>
      <c r="B21" s="90" t="s">
        <v>719</v>
      </c>
      <c r="C21" s="62" t="s">
        <v>670</v>
      </c>
      <c r="D21" s="264">
        <f>SUM(D15:D20)</f>
        <v>91.64</v>
      </c>
      <c r="E21" s="264">
        <f>SUM(E15:E20)</f>
        <v>52.48</v>
      </c>
      <c r="F21" s="264">
        <f>SUM(F15:F20)</f>
        <v>60.71</v>
      </c>
    </row>
    <row r="22" spans="1:6" ht="15" customHeight="1">
      <c r="A22" s="62">
        <f t="shared" si="0"/>
        <v>15</v>
      </c>
      <c r="B22" s="90" t="s">
        <v>712</v>
      </c>
      <c r="C22" s="101" t="s">
        <v>229</v>
      </c>
      <c r="D22" s="88">
        <v>9712.86</v>
      </c>
      <c r="E22" s="87">
        <v>9712.6299999999992</v>
      </c>
      <c r="F22" s="87">
        <v>9662.59</v>
      </c>
    </row>
    <row r="24" spans="1:6" ht="28.5" customHeight="1">
      <c r="B24" s="425" t="s">
        <v>294</v>
      </c>
      <c r="C24" s="425"/>
      <c r="D24" s="425"/>
      <c r="E24" s="425"/>
      <c r="F24" s="425"/>
    </row>
    <row r="27" spans="1:6" ht="15" customHeight="1">
      <c r="D27" s="419" t="s">
        <v>205</v>
      </c>
      <c r="E27" s="419"/>
    </row>
  </sheetData>
  <mergeCells count="7">
    <mergeCell ref="D27:E27"/>
    <mergeCell ref="A5:D5"/>
    <mergeCell ref="B24:F24"/>
    <mergeCell ref="A2:B2"/>
    <mergeCell ref="A3:B3"/>
    <mergeCell ref="C2:F2"/>
    <mergeCell ref="C3:F3"/>
  </mergeCells>
  <phoneticPr fontId="27" type="noConversion"/>
  <printOptions horizontalCentered="1" gridLines="1"/>
  <pageMargins left="0.43307086614173229" right="0.27559055118110237" top="0.62992125984251968" bottom="0.51181102362204722" header="0.23622047244094491" footer="0.23622047244094491"/>
  <pageSetup paperSize="9" scale="90" orientation="landscape" verticalDpi="300" r:id="rId1"/>
  <headerFooter alignWithMargins="0">
    <oddFooter>&amp;L&amp;"Bookman Old Style,Regular"Tariff Petition for determination of tariff for  FY 2015-16, approval of estimate for FY 2014-15 and truing-up for FY 2012-13 to FY 2013-14 for PPS-1</oddFooter>
  </headerFooter>
</worksheet>
</file>

<file path=xl/worksheets/sheet29.xml><?xml version="1.0" encoding="utf-8"?>
<worksheet xmlns="http://schemas.openxmlformats.org/spreadsheetml/2006/main" xmlns:r="http://schemas.openxmlformats.org/officeDocument/2006/relationships">
  <sheetPr enableFormatConditionsCalculation="0">
    <tabColor indexed="50"/>
  </sheetPr>
  <dimension ref="A2:K51"/>
  <sheetViews>
    <sheetView topLeftCell="A12" zoomScaleSheetLayoutView="80" workbookViewId="0">
      <selection activeCell="G12" sqref="G12"/>
    </sheetView>
  </sheetViews>
  <sheetFormatPr defaultRowHeight="12.75"/>
  <cols>
    <col min="1" max="1" width="7.5703125" style="229" bestFit="1" customWidth="1"/>
    <col min="2" max="2" width="35.140625" style="146" bestFit="1" customWidth="1"/>
    <col min="3" max="4" width="11.7109375" style="146" customWidth="1"/>
    <col min="5" max="5" width="11.85546875" style="146" customWidth="1"/>
    <col min="6" max="6" width="11" style="146" customWidth="1"/>
    <col min="7" max="16384" width="9.140625" style="146"/>
  </cols>
  <sheetData>
    <row r="2" spans="1:11">
      <c r="A2" s="402" t="str">
        <f>Index!A2:C2</f>
        <v>Name of Company:</v>
      </c>
      <c r="B2" s="402"/>
      <c r="C2" s="242" t="str">
        <f>Index!D2</f>
        <v>PRAGATI POWER CORPORATION LIMITED</v>
      </c>
      <c r="D2" s="242"/>
      <c r="E2" s="103"/>
      <c r="F2" s="103"/>
      <c r="G2" s="103"/>
    </row>
    <row r="3" spans="1:11">
      <c r="A3" s="402" t="str">
        <f>Index!A3:C3</f>
        <v>Name of Plant/  Station:</v>
      </c>
      <c r="B3" s="402"/>
      <c r="C3" s="242"/>
      <c r="D3" s="242" t="str">
        <f>Index!D3</f>
        <v>PRAGATI POWER STATION-I</v>
      </c>
      <c r="E3" s="103"/>
      <c r="F3" s="103"/>
      <c r="G3" s="103"/>
    </row>
    <row r="4" spans="1:11">
      <c r="A4" s="102"/>
      <c r="B4" s="102"/>
      <c r="C4" s="102"/>
      <c r="D4" s="102"/>
      <c r="E4" s="102"/>
      <c r="F4" s="102"/>
      <c r="G4" s="102"/>
      <c r="H4" s="209"/>
      <c r="I4" s="209"/>
      <c r="J4" s="209"/>
      <c r="K4" s="209"/>
    </row>
    <row r="5" spans="1:11" s="212" customFormat="1">
      <c r="A5" s="519" t="s">
        <v>654</v>
      </c>
      <c r="B5" s="519"/>
      <c r="C5" s="519"/>
      <c r="D5" s="519"/>
      <c r="E5" s="315" t="s">
        <v>156</v>
      </c>
      <c r="F5" s="211" t="str">
        <f>Index!C35</f>
        <v>F28</v>
      </c>
    </row>
    <row r="6" spans="1:11">
      <c r="A6" s="213"/>
      <c r="B6" s="213"/>
      <c r="C6" s="213"/>
      <c r="D6" s="213"/>
      <c r="E6" s="213"/>
      <c r="F6" s="149" t="s">
        <v>773</v>
      </c>
    </row>
    <row r="7" spans="1:11" ht="12.75" customHeight="1">
      <c r="A7" s="517"/>
      <c r="B7" s="518"/>
      <c r="C7" s="70" t="s">
        <v>164</v>
      </c>
      <c r="D7" s="70" t="s">
        <v>165</v>
      </c>
      <c r="E7" s="70" t="s">
        <v>166</v>
      </c>
      <c r="F7" s="70" t="s">
        <v>746</v>
      </c>
    </row>
    <row r="8" spans="1:11" ht="13.5" customHeight="1">
      <c r="A8" s="517"/>
      <c r="B8" s="518"/>
      <c r="C8" s="31" t="s">
        <v>24</v>
      </c>
      <c r="D8" s="31" t="s">
        <v>24</v>
      </c>
      <c r="E8" s="31" t="s">
        <v>24</v>
      </c>
      <c r="F8" s="9" t="s">
        <v>43</v>
      </c>
    </row>
    <row r="9" spans="1:11">
      <c r="A9" s="214"/>
      <c r="B9" s="198"/>
      <c r="C9" s="198"/>
      <c r="D9" s="198"/>
      <c r="E9" s="198"/>
      <c r="F9" s="183"/>
    </row>
    <row r="10" spans="1:11" ht="15" customHeight="1">
      <c r="A10" s="215">
        <v>1</v>
      </c>
      <c r="B10" s="183" t="s">
        <v>655</v>
      </c>
      <c r="C10" s="183">
        <v>0</v>
      </c>
      <c r="D10" s="183">
        <v>0</v>
      </c>
      <c r="E10" s="216"/>
      <c r="F10" s="216"/>
    </row>
    <row r="11" spans="1:11" ht="15" customHeight="1">
      <c r="A11" s="215">
        <v>2</v>
      </c>
      <c r="B11" s="207" t="s">
        <v>656</v>
      </c>
      <c r="C11" s="263">
        <v>0</v>
      </c>
      <c r="D11" s="263">
        <v>0</v>
      </c>
      <c r="E11" s="217"/>
      <c r="F11" s="217"/>
    </row>
    <row r="12" spans="1:11" ht="15" customHeight="1">
      <c r="A12" s="215">
        <v>3</v>
      </c>
      <c r="B12" s="207" t="s">
        <v>657</v>
      </c>
      <c r="C12" s="263">
        <v>0</v>
      </c>
      <c r="D12" s="263">
        <v>0</v>
      </c>
      <c r="E12" s="217"/>
      <c r="F12" s="217"/>
    </row>
    <row r="13" spans="1:11" ht="15" customHeight="1">
      <c r="A13" s="215">
        <v>4</v>
      </c>
      <c r="B13" s="207" t="s">
        <v>658</v>
      </c>
      <c r="C13" s="263">
        <v>0</v>
      </c>
      <c r="D13" s="263">
        <v>0</v>
      </c>
      <c r="E13" s="183"/>
      <c r="F13" s="218"/>
    </row>
    <row r="14" spans="1:11" ht="15" customHeight="1" thickBot="1">
      <c r="A14" s="219"/>
      <c r="B14" s="220" t="s">
        <v>659</v>
      </c>
      <c r="C14" s="221">
        <f>SUM(C10:C13)</f>
        <v>0</v>
      </c>
      <c r="D14" s="221">
        <f>SUM(D10:D13)</f>
        <v>0</v>
      </c>
      <c r="E14" s="221">
        <f>SUM(E10:E13)</f>
        <v>0</v>
      </c>
      <c r="F14" s="221">
        <f>SUM(F10:F13)</f>
        <v>0</v>
      </c>
    </row>
    <row r="17" spans="1:4" s="154" customFormat="1">
      <c r="A17" s="222"/>
      <c r="B17" s="223"/>
      <c r="C17" s="223"/>
      <c r="D17" s="223"/>
    </row>
    <row r="18" spans="1:4" s="154" customFormat="1">
      <c r="A18" s="224"/>
    </row>
    <row r="19" spans="1:4" s="154" customFormat="1">
      <c r="A19" s="225"/>
      <c r="B19" s="226"/>
      <c r="C19" s="226"/>
      <c r="D19" s="226"/>
    </row>
    <row r="20" spans="1:4" s="154" customFormat="1">
      <c r="A20" s="224"/>
    </row>
    <row r="21" spans="1:4" s="154" customFormat="1">
      <c r="A21" s="225"/>
      <c r="B21" s="225"/>
      <c r="C21" s="225"/>
      <c r="D21" s="225"/>
    </row>
    <row r="22" spans="1:4" s="154" customFormat="1">
      <c r="A22" s="225"/>
      <c r="B22" s="225"/>
      <c r="C22" s="225"/>
      <c r="D22" s="225"/>
    </row>
    <row r="23" spans="1:4" s="154" customFormat="1">
      <c r="A23" s="224"/>
      <c r="B23" s="227"/>
      <c r="C23" s="227"/>
      <c r="D23" s="227"/>
    </row>
    <row r="24" spans="1:4" s="154" customFormat="1">
      <c r="A24" s="224"/>
      <c r="B24" s="227"/>
      <c r="C24" s="227"/>
      <c r="D24" s="227"/>
    </row>
    <row r="25" spans="1:4" s="154" customFormat="1">
      <c r="A25" s="224"/>
    </row>
    <row r="26" spans="1:4" s="154" customFormat="1">
      <c r="A26" s="224"/>
      <c r="B26" s="228"/>
      <c r="C26" s="228"/>
      <c r="D26" s="228"/>
    </row>
    <row r="27" spans="1:4" s="154" customFormat="1">
      <c r="A27" s="224"/>
      <c r="B27" s="178"/>
      <c r="C27" s="178"/>
      <c r="D27" s="178"/>
    </row>
    <row r="28" spans="1:4" s="154" customFormat="1">
      <c r="A28" s="224"/>
      <c r="B28" s="228"/>
      <c r="C28" s="228"/>
      <c r="D28" s="228"/>
    </row>
    <row r="29" spans="1:4" s="154" customFormat="1">
      <c r="A29" s="224"/>
      <c r="B29" s="228"/>
      <c r="C29" s="228"/>
      <c r="D29" s="228"/>
    </row>
    <row r="30" spans="1:4" s="154" customFormat="1">
      <c r="A30" s="224"/>
      <c r="B30" s="228"/>
      <c r="C30" s="228"/>
      <c r="D30" s="228"/>
    </row>
    <row r="31" spans="1:4" s="154" customFormat="1">
      <c r="A31" s="224"/>
      <c r="B31" s="224"/>
      <c r="C31" s="224"/>
      <c r="D31" s="224"/>
    </row>
    <row r="32" spans="1:4" s="154" customFormat="1">
      <c r="A32" s="224"/>
      <c r="B32" s="225"/>
      <c r="C32" s="225"/>
      <c r="D32" s="225"/>
    </row>
    <row r="33" spans="1:4" s="154" customFormat="1">
      <c r="A33" s="224"/>
    </row>
    <row r="34" spans="1:4" s="154" customFormat="1">
      <c r="A34" s="224"/>
    </row>
    <row r="35" spans="1:4" s="154" customFormat="1">
      <c r="A35" s="222"/>
      <c r="B35" s="223"/>
      <c r="C35" s="223"/>
      <c r="D35" s="223"/>
    </row>
    <row r="36" spans="1:4" s="154" customFormat="1">
      <c r="A36" s="224"/>
    </row>
    <row r="37" spans="1:4" s="154" customFormat="1">
      <c r="A37" s="225"/>
      <c r="B37" s="226"/>
      <c r="C37" s="226"/>
      <c r="D37" s="226"/>
    </row>
    <row r="38" spans="1:4" s="154" customFormat="1">
      <c r="A38" s="224"/>
    </row>
    <row r="39" spans="1:4" s="154" customFormat="1">
      <c r="A39" s="225"/>
      <c r="B39" s="225"/>
      <c r="C39" s="225"/>
      <c r="D39" s="225"/>
    </row>
    <row r="40" spans="1:4" s="154" customFormat="1">
      <c r="A40" s="225"/>
      <c r="B40" s="225"/>
      <c r="C40" s="225"/>
      <c r="D40" s="225"/>
    </row>
    <row r="41" spans="1:4" s="154" customFormat="1">
      <c r="A41" s="224"/>
      <c r="B41" s="227"/>
      <c r="C41" s="227"/>
      <c r="D41" s="227"/>
    </row>
    <row r="42" spans="1:4" s="154" customFormat="1">
      <c r="A42" s="224"/>
      <c r="B42" s="227"/>
      <c r="C42" s="227"/>
      <c r="D42" s="227"/>
    </row>
    <row r="43" spans="1:4" s="154" customFormat="1">
      <c r="A43" s="224"/>
    </row>
    <row r="44" spans="1:4" s="154" customFormat="1">
      <c r="A44" s="224"/>
      <c r="B44" s="228"/>
      <c r="C44" s="228"/>
      <c r="D44" s="228"/>
    </row>
    <row r="45" spans="1:4" s="154" customFormat="1">
      <c r="A45" s="224"/>
      <c r="B45" s="178"/>
      <c r="C45" s="178"/>
      <c r="D45" s="178"/>
    </row>
    <row r="46" spans="1:4" s="154" customFormat="1">
      <c r="A46" s="224"/>
      <c r="B46" s="228"/>
      <c r="C46" s="228"/>
      <c r="D46" s="228"/>
    </row>
    <row r="47" spans="1:4" s="154" customFormat="1">
      <c r="A47" s="224"/>
      <c r="B47" s="228"/>
      <c r="C47" s="228"/>
      <c r="D47" s="228"/>
    </row>
    <row r="48" spans="1:4" s="154" customFormat="1">
      <c r="A48" s="224"/>
      <c r="B48" s="228"/>
      <c r="C48" s="228"/>
      <c r="D48" s="228"/>
    </row>
    <row r="49" spans="1:4" s="154" customFormat="1">
      <c r="A49" s="224"/>
      <c r="B49" s="224"/>
      <c r="C49" s="224"/>
      <c r="D49" s="224"/>
    </row>
    <row r="50" spans="1:4" s="154" customFormat="1">
      <c r="A50" s="224"/>
      <c r="B50" s="225"/>
      <c r="C50" s="225"/>
      <c r="D50" s="225"/>
    </row>
    <row r="51" spans="1:4" s="154" customFormat="1">
      <c r="A51" s="224"/>
    </row>
  </sheetData>
  <mergeCells count="5">
    <mergeCell ref="A7:A8"/>
    <mergeCell ref="B7:B8"/>
    <mergeCell ref="A2:B2"/>
    <mergeCell ref="A3:B3"/>
    <mergeCell ref="A5:D5"/>
  </mergeCells>
  <phoneticPr fontId="27" type="noConversion"/>
  <printOptions horizontalCentered="1" gridLines="1"/>
  <pageMargins left="0.43307086614173229" right="0.27559055118110237" top="0.62992125984251968" bottom="0.51181102362204722" header="0.23622047244094491" footer="0.23622047244094491"/>
  <pageSetup paperSize="9" scale="85" orientation="landscape" verticalDpi="300" r:id="rId1"/>
  <headerFooter alignWithMargins="0">
    <oddFooter>&amp;L&amp;"Bookman Old Style,Regular"Tariff Petition for determination of tariff for  FY 2015-16, approval of estimate for FY 2014-15 and truing-up for FY 2012-13 to FY 2013-14 for PPS-1</oddFooter>
  </headerFooter>
</worksheet>
</file>

<file path=xl/worksheets/sheet3.xml><?xml version="1.0" encoding="utf-8"?>
<worksheet xmlns="http://schemas.openxmlformats.org/spreadsheetml/2006/main" xmlns:r="http://schemas.openxmlformats.org/officeDocument/2006/relationships">
  <dimension ref="A1:J44"/>
  <sheetViews>
    <sheetView showGridLines="0" topLeftCell="A28" zoomScaleSheetLayoutView="80" workbookViewId="0">
      <selection activeCell="D22" sqref="D22"/>
    </sheetView>
  </sheetViews>
  <sheetFormatPr defaultColWidth="14.7109375" defaultRowHeight="12.75"/>
  <cols>
    <col min="1" max="1" width="6.42578125" style="286" customWidth="1"/>
    <col min="2" max="2" width="40.28515625" style="277" customWidth="1"/>
    <col min="3" max="3" width="11.5703125" style="277" customWidth="1"/>
    <col min="4" max="9" width="10.28515625" style="277" customWidth="1"/>
    <col min="10" max="16384" width="14.7109375" style="277"/>
  </cols>
  <sheetData>
    <row r="1" spans="1:10" s="274" customFormat="1" ht="15" customHeight="1">
      <c r="A1" s="405"/>
      <c r="B1" s="405"/>
      <c r="C1" s="405"/>
      <c r="D1" s="405"/>
      <c r="E1" s="405"/>
      <c r="F1" s="405"/>
      <c r="G1" s="405"/>
      <c r="H1" s="405"/>
      <c r="I1" s="405"/>
    </row>
    <row r="2" spans="1:10" s="276" customFormat="1" ht="15" customHeight="1">
      <c r="A2" s="411" t="str">
        <f>[15]Index!A2:C2</f>
        <v>Name of Company:</v>
      </c>
      <c r="B2" s="411"/>
      <c r="C2" s="412" t="str">
        <f>[15]Index!D2</f>
        <v>PRAGATIPOWER CORPORATION LIMITED</v>
      </c>
      <c r="D2" s="412"/>
      <c r="E2" s="412"/>
      <c r="F2" s="412"/>
      <c r="G2" s="412"/>
      <c r="H2" s="412"/>
      <c r="I2" s="412"/>
      <c r="J2" s="275"/>
    </row>
    <row r="3" spans="1:10" s="274" customFormat="1" ht="15" customHeight="1">
      <c r="A3" s="411" t="str">
        <f>[15]Index!A3:C3</f>
        <v>Name of Plant/  Station:</v>
      </c>
      <c r="B3" s="411"/>
      <c r="C3" s="412" t="s">
        <v>744</v>
      </c>
      <c r="D3" s="412"/>
      <c r="E3" s="412"/>
      <c r="F3" s="412"/>
      <c r="G3" s="412"/>
      <c r="H3" s="412"/>
      <c r="I3" s="412"/>
    </row>
    <row r="4" spans="1:10" ht="15" customHeight="1">
      <c r="A4" s="405"/>
      <c r="B4" s="405"/>
      <c r="C4" s="405"/>
      <c r="D4" s="405"/>
      <c r="E4" s="405"/>
      <c r="F4" s="405"/>
      <c r="G4" s="405"/>
      <c r="H4" s="405"/>
      <c r="I4" s="405"/>
    </row>
    <row r="5" spans="1:10" ht="15" customHeight="1">
      <c r="A5" s="406" t="str">
        <f>[15]Index!D9</f>
        <v>Plant Charateristics</v>
      </c>
      <c r="B5" s="406"/>
      <c r="C5" s="406"/>
      <c r="D5" s="406"/>
      <c r="E5" s="406"/>
      <c r="F5" s="406"/>
      <c r="G5" s="406"/>
      <c r="H5" s="278" t="s">
        <v>156</v>
      </c>
      <c r="I5" s="271" t="str">
        <f>[15]Index!C9</f>
        <v>F2</v>
      </c>
    </row>
    <row r="6" spans="1:10" ht="15" customHeight="1">
      <c r="A6" s="407"/>
      <c r="B6" s="407"/>
      <c r="C6" s="407"/>
      <c r="D6" s="407"/>
      <c r="E6" s="407"/>
      <c r="F6" s="407"/>
      <c r="G6" s="407"/>
      <c r="H6" s="407"/>
      <c r="I6" s="279"/>
    </row>
    <row r="7" spans="1:10" ht="15" customHeight="1">
      <c r="A7" s="280"/>
      <c r="B7" s="280" t="s">
        <v>169</v>
      </c>
      <c r="C7" s="281"/>
      <c r="D7" s="281" t="s">
        <v>695</v>
      </c>
      <c r="E7" s="281" t="s">
        <v>696</v>
      </c>
      <c r="F7" s="281" t="s">
        <v>697</v>
      </c>
      <c r="G7" s="281" t="s">
        <v>644</v>
      </c>
      <c r="H7" s="281" t="s">
        <v>645</v>
      </c>
      <c r="I7" s="281" t="s">
        <v>646</v>
      </c>
    </row>
    <row r="8" spans="1:10" ht="15" customHeight="1">
      <c r="A8" s="280"/>
      <c r="B8" s="280"/>
      <c r="C8" s="281"/>
      <c r="D8" s="281"/>
      <c r="E8" s="281"/>
      <c r="F8" s="281" t="s">
        <v>698</v>
      </c>
      <c r="G8" s="281"/>
      <c r="H8" s="281"/>
      <c r="I8" s="281"/>
    </row>
    <row r="9" spans="1:10" ht="26.25" customHeight="1">
      <c r="A9" s="280"/>
      <c r="B9" s="282" t="s">
        <v>170</v>
      </c>
      <c r="C9" s="283" t="s">
        <v>174</v>
      </c>
      <c r="D9" s="283"/>
      <c r="E9" s="283"/>
      <c r="F9" s="283" t="s">
        <v>699</v>
      </c>
      <c r="G9" s="283"/>
      <c r="H9" s="283"/>
      <c r="I9" s="283"/>
    </row>
    <row r="10" spans="1:10" ht="26.25" customHeight="1">
      <c r="A10" s="280"/>
      <c r="B10" s="282" t="s">
        <v>171</v>
      </c>
      <c r="C10" s="283"/>
      <c r="D10" s="283"/>
      <c r="E10" s="283"/>
      <c r="F10" s="283"/>
      <c r="G10" s="283"/>
      <c r="H10" s="283"/>
      <c r="I10" s="283"/>
    </row>
    <row r="11" spans="1:10" ht="26.25" customHeight="1">
      <c r="A11" s="280"/>
      <c r="B11" s="284" t="s">
        <v>172</v>
      </c>
      <c r="C11" s="283" t="s">
        <v>175</v>
      </c>
      <c r="D11" s="283"/>
      <c r="E11" s="283"/>
      <c r="F11" s="283" t="s">
        <v>700</v>
      </c>
      <c r="G11" s="283"/>
      <c r="H11" s="283"/>
      <c r="I11" s="283"/>
    </row>
    <row r="12" spans="1:10" ht="26.25" customHeight="1">
      <c r="A12" s="280"/>
      <c r="B12" s="284" t="s">
        <v>173</v>
      </c>
      <c r="C12" s="283" t="s">
        <v>175</v>
      </c>
      <c r="D12" s="283"/>
      <c r="E12" s="283"/>
      <c r="F12" s="283"/>
      <c r="G12" s="283"/>
      <c r="H12" s="283"/>
      <c r="I12" s="283"/>
    </row>
    <row r="13" spans="1:10" ht="26.25" customHeight="1">
      <c r="A13" s="280"/>
      <c r="B13" s="282" t="s">
        <v>176</v>
      </c>
      <c r="C13" s="283" t="s">
        <v>177</v>
      </c>
      <c r="D13" s="283">
        <v>2986</v>
      </c>
      <c r="E13" s="283">
        <v>2986</v>
      </c>
      <c r="F13" s="283" t="s">
        <v>701</v>
      </c>
      <c r="G13" s="283"/>
      <c r="H13" s="283"/>
      <c r="I13" s="283"/>
    </row>
    <row r="14" spans="1:10" ht="26.25" customHeight="1">
      <c r="A14" s="280"/>
      <c r="B14" s="285" t="s">
        <v>178</v>
      </c>
      <c r="C14" s="283"/>
      <c r="D14" s="283"/>
      <c r="E14" s="283"/>
      <c r="F14" s="283"/>
      <c r="G14" s="283"/>
      <c r="H14" s="283"/>
      <c r="I14" s="283"/>
    </row>
    <row r="15" spans="1:10" ht="26.25" customHeight="1">
      <c r="A15" s="280"/>
      <c r="B15" s="282" t="s">
        <v>179</v>
      </c>
      <c r="C15" s="283"/>
      <c r="D15" s="283"/>
      <c r="E15" s="283"/>
      <c r="F15" s="283">
        <v>100</v>
      </c>
      <c r="G15" s="283"/>
      <c r="H15" s="283"/>
      <c r="I15" s="283"/>
    </row>
    <row r="16" spans="1:10" ht="26.25" customHeight="1">
      <c r="A16" s="280"/>
      <c r="B16" s="282" t="s">
        <v>180</v>
      </c>
      <c r="C16" s="283"/>
      <c r="D16" s="283"/>
      <c r="E16" s="283"/>
      <c r="F16" s="283">
        <v>0</v>
      </c>
      <c r="G16" s="283"/>
      <c r="H16" s="283"/>
      <c r="I16" s="283"/>
    </row>
    <row r="17" spans="1:9" ht="26.25" customHeight="1">
      <c r="A17" s="280"/>
      <c r="B17" s="282" t="s">
        <v>181</v>
      </c>
      <c r="C17" s="283"/>
      <c r="D17" s="283" t="s">
        <v>702</v>
      </c>
      <c r="E17" s="283" t="s">
        <v>702</v>
      </c>
      <c r="F17" s="283" t="s">
        <v>703</v>
      </c>
      <c r="G17" s="283"/>
      <c r="H17" s="283"/>
      <c r="I17" s="283"/>
    </row>
    <row r="18" spans="1:9" ht="26.25" customHeight="1">
      <c r="A18" s="280"/>
      <c r="B18" s="282" t="s">
        <v>187</v>
      </c>
      <c r="C18" s="283" t="s">
        <v>175</v>
      </c>
      <c r="D18" s="283"/>
      <c r="E18" s="283"/>
      <c r="F18" s="283">
        <v>33</v>
      </c>
      <c r="G18" s="283"/>
      <c r="H18" s="283"/>
      <c r="I18" s="283"/>
    </row>
    <row r="19" spans="1:9" ht="26.25" customHeight="1">
      <c r="A19" s="280"/>
      <c r="B19" s="282" t="s">
        <v>182</v>
      </c>
      <c r="C19" s="283"/>
      <c r="D19" s="283"/>
      <c r="E19" s="283"/>
      <c r="F19" s="283">
        <v>0.10100000000000001</v>
      </c>
      <c r="G19" s="283"/>
      <c r="H19" s="283"/>
      <c r="I19" s="283"/>
    </row>
    <row r="20" spans="1:9" ht="26.25" customHeight="1">
      <c r="A20" s="280"/>
      <c r="B20" s="285" t="s">
        <v>183</v>
      </c>
      <c r="C20" s="283"/>
      <c r="D20" s="283"/>
      <c r="E20" s="283"/>
      <c r="F20" s="283"/>
      <c r="G20" s="283"/>
      <c r="H20" s="283"/>
      <c r="I20" s="283"/>
    </row>
    <row r="21" spans="1:9" ht="26.25" customHeight="1">
      <c r="A21" s="280"/>
      <c r="B21" s="282" t="s">
        <v>184</v>
      </c>
      <c r="C21" s="283"/>
      <c r="D21" s="283"/>
      <c r="E21" s="283"/>
      <c r="F21" s="283" t="s">
        <v>704</v>
      </c>
      <c r="G21" s="283"/>
      <c r="H21" s="283"/>
      <c r="I21" s="283"/>
    </row>
    <row r="22" spans="1:9" ht="26.25" customHeight="1">
      <c r="A22" s="280"/>
      <c r="B22" s="282" t="s">
        <v>185</v>
      </c>
      <c r="C22" s="283" t="s">
        <v>112</v>
      </c>
      <c r="D22" s="283">
        <v>104</v>
      </c>
      <c r="E22" s="283">
        <v>104</v>
      </c>
      <c r="F22" s="283">
        <v>122</v>
      </c>
      <c r="G22" s="283"/>
      <c r="H22" s="283"/>
      <c r="I22" s="283"/>
    </row>
    <row r="23" spans="1:9" ht="26.25" customHeight="1">
      <c r="A23" s="280"/>
      <c r="B23" s="282" t="s">
        <v>186</v>
      </c>
      <c r="C23" s="283"/>
      <c r="D23" s="283" t="s">
        <v>705</v>
      </c>
      <c r="E23" s="283" t="s">
        <v>706</v>
      </c>
      <c r="F23" s="283" t="s">
        <v>707</v>
      </c>
      <c r="G23" s="283"/>
      <c r="H23" s="283"/>
      <c r="I23" s="283"/>
    </row>
    <row r="24" spans="1:9" ht="26.25" customHeight="1">
      <c r="A24" s="280"/>
      <c r="B24" s="282" t="s">
        <v>188</v>
      </c>
      <c r="C24" s="283"/>
      <c r="D24" s="283"/>
      <c r="E24" s="283"/>
      <c r="F24" s="283" t="s">
        <v>368</v>
      </c>
      <c r="G24" s="283"/>
      <c r="H24" s="283"/>
      <c r="I24" s="283"/>
    </row>
    <row r="25" spans="1:9" ht="26.25" customHeight="1">
      <c r="A25" s="280"/>
      <c r="B25" s="282" t="s">
        <v>190</v>
      </c>
      <c r="C25" s="283"/>
      <c r="D25" s="283"/>
      <c r="E25" s="283"/>
      <c r="F25" s="283" t="s">
        <v>708</v>
      </c>
      <c r="G25" s="283"/>
      <c r="H25" s="283"/>
      <c r="I25" s="283"/>
    </row>
    <row r="26" spans="1:9" ht="26.25" customHeight="1">
      <c r="A26" s="280"/>
      <c r="B26" s="282" t="s">
        <v>196</v>
      </c>
      <c r="C26" s="283"/>
      <c r="D26" s="283"/>
      <c r="E26" s="283"/>
      <c r="F26" s="283"/>
      <c r="G26" s="283"/>
      <c r="H26" s="283"/>
      <c r="I26" s="283"/>
    </row>
    <row r="27" spans="1:9" ht="26.25" customHeight="1">
      <c r="A27" s="280"/>
      <c r="B27" s="284" t="s">
        <v>192</v>
      </c>
      <c r="C27" s="283"/>
      <c r="D27" s="283" t="s">
        <v>709</v>
      </c>
      <c r="E27" s="283" t="s">
        <v>709</v>
      </c>
      <c r="F27" s="283" t="s">
        <v>703</v>
      </c>
      <c r="G27" s="283"/>
      <c r="H27" s="283"/>
      <c r="I27" s="283"/>
    </row>
    <row r="28" spans="1:9" ht="26.25" customHeight="1">
      <c r="A28" s="280"/>
      <c r="B28" s="284" t="s">
        <v>193</v>
      </c>
      <c r="C28" s="283"/>
      <c r="D28" s="283"/>
      <c r="E28" s="283"/>
      <c r="F28" s="283"/>
      <c r="G28" s="283"/>
      <c r="H28" s="283"/>
      <c r="I28" s="283"/>
    </row>
    <row r="29" spans="1:9" ht="26.25" customHeight="1">
      <c r="A29" s="280"/>
      <c r="B29" s="284" t="s">
        <v>194</v>
      </c>
      <c r="C29" s="283"/>
      <c r="D29" s="283"/>
      <c r="E29" s="283"/>
      <c r="F29" s="283"/>
      <c r="G29" s="283"/>
      <c r="H29" s="283"/>
      <c r="I29" s="283"/>
    </row>
    <row r="30" spans="1:9" ht="26.25" customHeight="1">
      <c r="A30" s="280"/>
      <c r="B30" s="282" t="s">
        <v>197</v>
      </c>
      <c r="C30" s="283"/>
      <c r="D30" s="408"/>
      <c r="E30" s="409"/>
      <c r="F30" s="409"/>
      <c r="G30" s="409"/>
      <c r="H30" s="409"/>
      <c r="I30" s="410"/>
    </row>
    <row r="31" spans="1:9" ht="26.25" customHeight="1">
      <c r="A31" s="280"/>
      <c r="B31" s="282" t="s">
        <v>198</v>
      </c>
      <c r="C31" s="283"/>
      <c r="D31" s="408" t="s">
        <v>710</v>
      </c>
      <c r="E31" s="409"/>
      <c r="F31" s="409"/>
      <c r="G31" s="409"/>
      <c r="H31" s="409"/>
      <c r="I31" s="410"/>
    </row>
    <row r="32" spans="1:9" ht="26.25" customHeight="1">
      <c r="A32" s="280"/>
      <c r="B32" s="282" t="s">
        <v>201</v>
      </c>
      <c r="C32" s="283"/>
      <c r="D32" s="408" t="s">
        <v>711</v>
      </c>
      <c r="E32" s="409"/>
      <c r="F32" s="409"/>
      <c r="G32" s="409"/>
      <c r="H32" s="409"/>
      <c r="I32" s="410"/>
    </row>
    <row r="33" spans="1:9" ht="26.25" customHeight="1">
      <c r="A33" s="280"/>
      <c r="B33" s="282" t="s">
        <v>202</v>
      </c>
      <c r="C33" s="283"/>
      <c r="D33" s="408"/>
      <c r="E33" s="409"/>
      <c r="F33" s="409"/>
      <c r="G33" s="409"/>
      <c r="H33" s="409"/>
      <c r="I33" s="410"/>
    </row>
    <row r="34" spans="1:9" ht="26.25" customHeight="1">
      <c r="A34" s="280"/>
      <c r="B34" s="282"/>
      <c r="C34" s="283"/>
      <c r="D34" s="408"/>
      <c r="E34" s="409"/>
      <c r="F34" s="409"/>
      <c r="G34" s="409"/>
      <c r="H34" s="409"/>
      <c r="I34" s="410"/>
    </row>
    <row r="35" spans="1:9" ht="14.25">
      <c r="B35" s="287" t="s">
        <v>189</v>
      </c>
      <c r="C35" s="287"/>
      <c r="D35" s="287"/>
      <c r="E35" s="287"/>
      <c r="F35" s="287"/>
      <c r="G35" s="287"/>
      <c r="H35" s="287"/>
      <c r="I35" s="287"/>
    </row>
    <row r="36" spans="1:9" ht="14.25">
      <c r="B36" s="287" t="s">
        <v>191</v>
      </c>
    </row>
    <row r="37" spans="1:9" ht="14.25">
      <c r="B37" s="287" t="s">
        <v>195</v>
      </c>
    </row>
    <row r="38" spans="1:9" ht="14.25">
      <c r="B38" s="287" t="s">
        <v>199</v>
      </c>
    </row>
    <row r="39" spans="1:9" ht="14.25">
      <c r="B39" s="287" t="s">
        <v>200</v>
      </c>
    </row>
    <row r="40" spans="1:9">
      <c r="B40" s="287" t="s">
        <v>203</v>
      </c>
    </row>
    <row r="41" spans="1:9">
      <c r="B41" s="287" t="s">
        <v>204</v>
      </c>
    </row>
    <row r="44" spans="1:9">
      <c r="H44" s="404" t="s">
        <v>205</v>
      </c>
      <c r="I44" s="404"/>
    </row>
  </sheetData>
  <mergeCells count="14">
    <mergeCell ref="A1:I1"/>
    <mergeCell ref="A3:B3"/>
    <mergeCell ref="A2:B2"/>
    <mergeCell ref="C3:I3"/>
    <mergeCell ref="C2:I2"/>
    <mergeCell ref="H44:I44"/>
    <mergeCell ref="A4:I4"/>
    <mergeCell ref="A5:G5"/>
    <mergeCell ref="A6:H6"/>
    <mergeCell ref="D30:I30"/>
    <mergeCell ref="D31:I31"/>
    <mergeCell ref="D32:I32"/>
    <mergeCell ref="D33:I33"/>
    <mergeCell ref="D34:I34"/>
  </mergeCells>
  <phoneticPr fontId="0" type="noConversion"/>
  <printOptions horizontalCentered="1" gridLines="1"/>
  <pageMargins left="0.42" right="0.27" top="0.62" bottom="0.5" header="0.25" footer="0.25"/>
  <pageSetup paperSize="9" scale="70" orientation="portrait" horizontalDpi="300" verticalDpi="300" r:id="rId1"/>
  <headerFooter alignWithMargins="0">
    <oddFooter>&amp;L&amp;"Bookman Old Style,Regular"Tariff Petition for determination of tariff for  FY 2015-16, approval of estimate for FY 2014-15 and truing-up for FY 2012-13 to FY 2013-14 for PPS-1</oddFooter>
  </headerFooter>
</worksheet>
</file>

<file path=xl/worksheets/sheet30.xml><?xml version="1.0" encoding="utf-8"?>
<worksheet xmlns="http://schemas.openxmlformats.org/spreadsheetml/2006/main" xmlns:r="http://schemas.openxmlformats.org/officeDocument/2006/relationships">
  <sheetPr enableFormatConditionsCalculation="0">
    <tabColor indexed="42"/>
  </sheetPr>
  <dimension ref="A1:AK100"/>
  <sheetViews>
    <sheetView tabSelected="1" topLeftCell="A8" zoomScaleSheetLayoutView="80" workbookViewId="0">
      <selection activeCell="F20" sqref="F20"/>
    </sheetView>
  </sheetViews>
  <sheetFormatPr defaultRowHeight="12.75"/>
  <cols>
    <col min="1" max="1" width="5.140625" style="229" bestFit="1" customWidth="1"/>
    <col min="2" max="2" width="46" style="146" bestFit="1" customWidth="1"/>
    <col min="3" max="5" width="10.140625" style="146" customWidth="1"/>
    <col min="6" max="6" width="12" style="146" customWidth="1"/>
    <col min="7" max="16384" width="9.140625" style="146"/>
  </cols>
  <sheetData>
    <row r="1" spans="1:37" ht="19.5" customHeight="1"/>
    <row r="2" spans="1:37" ht="19.5" customHeight="1">
      <c r="A2" s="402" t="str">
        <f>Index!A2:C2</f>
        <v>Name of Company:</v>
      </c>
      <c r="B2" s="402"/>
      <c r="C2" s="242" t="str">
        <f>Index!D2</f>
        <v>PRAGATI POWER CORPORATION LIMITED</v>
      </c>
      <c r="D2" s="242"/>
      <c r="E2" s="103"/>
      <c r="F2" s="103"/>
      <c r="G2" s="103"/>
    </row>
    <row r="3" spans="1:37" ht="19.5" customHeight="1">
      <c r="A3" s="402" t="str">
        <f>Index!A3:C3</f>
        <v>Name of Plant/  Station:</v>
      </c>
      <c r="B3" s="402"/>
      <c r="C3" s="242"/>
      <c r="D3" s="242" t="str">
        <f>Index!D3</f>
        <v>PRAGATI POWER STATION-I</v>
      </c>
      <c r="E3" s="103"/>
      <c r="F3" s="103"/>
      <c r="G3" s="103"/>
    </row>
    <row r="4" spans="1:37" ht="19.5" customHeight="1">
      <c r="A4" s="102"/>
      <c r="B4" s="102"/>
      <c r="C4" s="102"/>
      <c r="D4" s="102"/>
      <c r="E4" s="102"/>
      <c r="F4" s="102"/>
      <c r="G4" s="102"/>
    </row>
    <row r="5" spans="1:37" s="212" customFormat="1">
      <c r="A5" s="522" t="s">
        <v>660</v>
      </c>
      <c r="B5" s="522"/>
      <c r="C5" s="210"/>
      <c r="D5" s="210"/>
      <c r="E5" s="230" t="s">
        <v>156</v>
      </c>
      <c r="F5" s="211" t="str">
        <f>Index!C36</f>
        <v>F29</v>
      </c>
    </row>
    <row r="6" spans="1:37">
      <c r="B6" s="213"/>
      <c r="C6" s="213"/>
      <c r="D6" s="213"/>
      <c r="E6" s="213"/>
      <c r="F6" s="149" t="s">
        <v>773</v>
      </c>
    </row>
    <row r="7" spans="1:37" ht="12.75" customHeight="1">
      <c r="A7" s="523"/>
      <c r="B7" s="518"/>
      <c r="C7" s="70" t="s">
        <v>164</v>
      </c>
      <c r="D7" s="70" t="s">
        <v>165</v>
      </c>
      <c r="E7" s="70" t="s">
        <v>166</v>
      </c>
      <c r="F7" s="70" t="s">
        <v>746</v>
      </c>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row>
    <row r="8" spans="1:37" ht="12.75" customHeight="1">
      <c r="A8" s="523"/>
      <c r="B8" s="518"/>
      <c r="C8" s="31" t="s">
        <v>24</v>
      </c>
      <c r="D8" s="31" t="s">
        <v>24</v>
      </c>
      <c r="E8" s="31" t="s">
        <v>24</v>
      </c>
      <c r="F8" s="9" t="s">
        <v>43</v>
      </c>
      <c r="G8" s="149"/>
      <c r="H8" s="149"/>
      <c r="I8" s="149"/>
      <c r="J8" s="149"/>
      <c r="K8" s="149"/>
      <c r="L8" s="149"/>
      <c r="M8" s="149"/>
      <c r="N8" s="149"/>
      <c r="O8" s="149"/>
      <c r="P8" s="149"/>
      <c r="Q8" s="149"/>
      <c r="R8" s="149"/>
      <c r="S8" s="149"/>
      <c r="T8" s="149"/>
      <c r="U8" s="149"/>
      <c r="V8" s="149"/>
      <c r="W8" s="149"/>
      <c r="X8" s="149"/>
      <c r="Y8" s="149"/>
      <c r="Z8" s="149"/>
      <c r="AA8" s="149"/>
      <c r="AB8" s="149"/>
      <c r="AC8" s="149"/>
      <c r="AD8" s="149"/>
      <c r="AE8" s="149"/>
      <c r="AF8" s="149"/>
      <c r="AG8" s="149"/>
      <c r="AH8" s="149"/>
      <c r="AI8" s="149"/>
      <c r="AJ8" s="149"/>
      <c r="AK8" s="149"/>
    </row>
    <row r="9" spans="1:37" ht="15" customHeight="1">
      <c r="A9" s="231">
        <v>1</v>
      </c>
      <c r="B9" s="204" t="s">
        <v>661</v>
      </c>
      <c r="C9" s="312">
        <f>'F25'!D14*20.01%</f>
        <v>11.43478051146772</v>
      </c>
      <c r="D9" s="312">
        <f>'F25'!E14*20.96%</f>
        <v>12.202692970121459</v>
      </c>
      <c r="E9" s="312">
        <f>'F25'!F14*20.96%</f>
        <v>12.204412757270264</v>
      </c>
      <c r="F9" s="312">
        <f>'F25'!G14*20.96%</f>
        <v>12.204974562759151</v>
      </c>
      <c r="G9" s="149"/>
      <c r="H9" s="149"/>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row>
    <row r="10" spans="1:37" ht="15" customHeight="1">
      <c r="A10" s="231">
        <v>2</v>
      </c>
      <c r="B10" s="204" t="s">
        <v>662</v>
      </c>
      <c r="C10" s="312">
        <v>32.28</v>
      </c>
      <c r="D10" s="312">
        <v>44.7</v>
      </c>
      <c r="E10" s="371"/>
      <c r="F10" s="372"/>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row>
    <row r="11" spans="1:37" ht="15" customHeight="1">
      <c r="A11" s="231">
        <v>3</v>
      </c>
      <c r="B11" s="204" t="s">
        <v>663</v>
      </c>
      <c r="C11" s="312"/>
      <c r="D11" s="312"/>
      <c r="E11" s="312">
        <v>0</v>
      </c>
      <c r="F11" s="314"/>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row>
    <row r="12" spans="1:37" ht="15" customHeight="1">
      <c r="A12" s="231">
        <v>4</v>
      </c>
      <c r="B12" s="204" t="s">
        <v>664</v>
      </c>
      <c r="C12" s="312">
        <v>0</v>
      </c>
      <c r="D12" s="312">
        <v>0</v>
      </c>
      <c r="E12" s="312">
        <v>0</v>
      </c>
      <c r="F12" s="313"/>
      <c r="G12" s="149"/>
      <c r="H12" s="149"/>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49"/>
      <c r="AI12" s="149"/>
      <c r="AJ12" s="149"/>
      <c r="AK12" s="149"/>
    </row>
    <row r="13" spans="1:37" ht="15" customHeight="1" thickBot="1">
      <c r="A13" s="233"/>
      <c r="B13" s="234" t="s">
        <v>17</v>
      </c>
      <c r="C13" s="234"/>
      <c r="D13" s="266"/>
      <c r="E13" s="235"/>
      <c r="F13" s="235"/>
      <c r="G13" s="149"/>
      <c r="H13" s="149"/>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row>
    <row r="14" spans="1:37">
      <c r="A14" s="236" t="s">
        <v>468</v>
      </c>
      <c r="B14" s="520" t="s">
        <v>665</v>
      </c>
      <c r="C14" s="520"/>
      <c r="D14" s="520"/>
      <c r="E14" s="520"/>
      <c r="F14" s="520"/>
      <c r="G14" s="149"/>
      <c r="H14" s="149"/>
      <c r="I14" s="149"/>
      <c r="J14" s="149"/>
      <c r="K14" s="149"/>
      <c r="L14" s="149"/>
      <c r="M14" s="149"/>
      <c r="N14" s="149"/>
      <c r="O14" s="149"/>
      <c r="P14" s="149"/>
      <c r="Q14" s="149"/>
      <c r="R14" s="149"/>
      <c r="S14" s="149"/>
      <c r="T14" s="149"/>
      <c r="U14" s="149"/>
      <c r="V14" s="149"/>
      <c r="W14" s="149"/>
      <c r="X14" s="149"/>
      <c r="Y14" s="149"/>
      <c r="Z14" s="149"/>
      <c r="AA14" s="149"/>
      <c r="AB14" s="149"/>
      <c r="AC14" s="149"/>
      <c r="AD14" s="149"/>
      <c r="AE14" s="149"/>
      <c r="AF14" s="149"/>
      <c r="AG14" s="149"/>
      <c r="AH14" s="149"/>
      <c r="AI14" s="149"/>
      <c r="AJ14" s="149"/>
      <c r="AK14" s="149"/>
    </row>
    <row r="15" spans="1:37">
      <c r="A15" s="236"/>
      <c r="B15" s="521"/>
      <c r="C15" s="521"/>
      <c r="D15" s="521"/>
      <c r="E15" s="521"/>
      <c r="F15" s="521"/>
      <c r="G15" s="149"/>
      <c r="H15" s="149"/>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row>
    <row r="16" spans="1:37">
      <c r="G16" s="149"/>
      <c r="H16" s="149"/>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row>
    <row r="17" spans="7:37">
      <c r="G17" s="149"/>
      <c r="H17" s="149"/>
      <c r="I17" s="149"/>
      <c r="J17" s="149"/>
      <c r="K17" s="149"/>
      <c r="L17" s="149"/>
      <c r="M17" s="149"/>
      <c r="N17" s="149"/>
      <c r="O17" s="149"/>
      <c r="P17" s="149"/>
      <c r="Q17" s="149"/>
      <c r="R17" s="149"/>
      <c r="S17" s="149"/>
      <c r="T17" s="149"/>
      <c r="U17" s="149"/>
      <c r="V17" s="149"/>
      <c r="W17" s="149"/>
      <c r="X17" s="149"/>
      <c r="Y17" s="149"/>
      <c r="Z17" s="149"/>
      <c r="AA17" s="149"/>
      <c r="AB17" s="149"/>
      <c r="AC17" s="149"/>
      <c r="AD17" s="149"/>
      <c r="AE17" s="149"/>
      <c r="AF17" s="149"/>
      <c r="AG17" s="149"/>
      <c r="AH17" s="149"/>
      <c r="AI17" s="149"/>
      <c r="AJ17" s="149"/>
      <c r="AK17" s="149"/>
    </row>
    <row r="18" spans="7:37">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149"/>
      <c r="AE18" s="149"/>
      <c r="AF18" s="149"/>
      <c r="AG18" s="149"/>
      <c r="AH18" s="149"/>
      <c r="AI18" s="149"/>
      <c r="AJ18" s="149"/>
      <c r="AK18" s="149"/>
    </row>
    <row r="19" spans="7:37">
      <c r="G19" s="149"/>
      <c r="H19" s="149"/>
      <c r="I19" s="149"/>
      <c r="J19" s="149"/>
      <c r="K19" s="149"/>
      <c r="L19" s="149"/>
      <c r="M19" s="149"/>
      <c r="N19" s="149"/>
      <c r="O19" s="149"/>
      <c r="P19" s="149"/>
      <c r="Q19" s="149"/>
      <c r="R19" s="149"/>
      <c r="S19" s="149"/>
      <c r="T19" s="149"/>
      <c r="U19" s="149"/>
      <c r="V19" s="149"/>
      <c r="W19" s="149"/>
      <c r="X19" s="149"/>
      <c r="Y19" s="149"/>
      <c r="Z19" s="149"/>
      <c r="AA19" s="149"/>
      <c r="AB19" s="149"/>
      <c r="AC19" s="149"/>
      <c r="AD19" s="149"/>
      <c r="AE19" s="149"/>
      <c r="AF19" s="149"/>
      <c r="AG19" s="149"/>
      <c r="AH19" s="149"/>
      <c r="AI19" s="149"/>
      <c r="AJ19" s="149"/>
      <c r="AK19" s="149"/>
    </row>
    <row r="20" spans="7:37">
      <c r="G20" s="149"/>
      <c r="H20" s="149"/>
      <c r="I20" s="149"/>
      <c r="J20" s="149"/>
      <c r="K20" s="149"/>
      <c r="L20" s="149"/>
      <c r="M20" s="149"/>
      <c r="N20" s="149"/>
      <c r="O20" s="149"/>
      <c r="P20" s="149"/>
      <c r="Q20" s="149"/>
      <c r="R20" s="149"/>
      <c r="S20" s="149"/>
      <c r="T20" s="149"/>
      <c r="U20" s="149"/>
      <c r="V20" s="149"/>
      <c r="W20" s="149"/>
      <c r="X20" s="149"/>
      <c r="Y20" s="149"/>
      <c r="Z20" s="149"/>
      <c r="AA20" s="149"/>
      <c r="AB20" s="149"/>
      <c r="AC20" s="149"/>
      <c r="AD20" s="149"/>
      <c r="AE20" s="149"/>
      <c r="AF20" s="149"/>
      <c r="AG20" s="149"/>
      <c r="AH20" s="149"/>
      <c r="AI20" s="149"/>
      <c r="AJ20" s="149"/>
      <c r="AK20" s="149"/>
    </row>
    <row r="21" spans="7:37">
      <c r="G21" s="149"/>
      <c r="H21" s="149"/>
      <c r="I21" s="149"/>
      <c r="J21" s="149"/>
      <c r="K21" s="149"/>
      <c r="L21" s="149"/>
      <c r="M21" s="149"/>
      <c r="N21" s="149"/>
      <c r="O21" s="149"/>
      <c r="P21" s="149"/>
      <c r="Q21" s="149"/>
      <c r="R21" s="149"/>
      <c r="S21" s="149"/>
      <c r="T21" s="149"/>
      <c r="U21" s="149"/>
      <c r="V21" s="149"/>
      <c r="W21" s="149"/>
      <c r="X21" s="149"/>
      <c r="Y21" s="149"/>
      <c r="Z21" s="149"/>
      <c r="AA21" s="149"/>
      <c r="AB21" s="149"/>
      <c r="AC21" s="149"/>
      <c r="AD21" s="149"/>
      <c r="AE21" s="149"/>
      <c r="AF21" s="149"/>
      <c r="AG21" s="149"/>
      <c r="AH21" s="149"/>
      <c r="AI21" s="149"/>
      <c r="AJ21" s="149"/>
      <c r="AK21" s="149"/>
    </row>
    <row r="22" spans="7:37">
      <c r="G22" s="149"/>
      <c r="H22" s="149"/>
      <c r="I22" s="149"/>
      <c r="J22" s="149"/>
      <c r="K22" s="149"/>
      <c r="L22" s="149"/>
      <c r="M22" s="149"/>
      <c r="N22" s="149"/>
      <c r="O22" s="149"/>
      <c r="P22" s="149"/>
      <c r="Q22" s="149"/>
      <c r="R22" s="149"/>
      <c r="S22" s="149"/>
      <c r="T22" s="149"/>
      <c r="U22" s="149"/>
      <c r="V22" s="149"/>
      <c r="W22" s="149"/>
      <c r="X22" s="149"/>
      <c r="Y22" s="149"/>
      <c r="Z22" s="149"/>
      <c r="AA22" s="149"/>
      <c r="AB22" s="149"/>
      <c r="AC22" s="149"/>
      <c r="AD22" s="149"/>
      <c r="AE22" s="149"/>
      <c r="AF22" s="149"/>
      <c r="AG22" s="149"/>
      <c r="AH22" s="149"/>
      <c r="AI22" s="149"/>
      <c r="AJ22" s="149"/>
      <c r="AK22" s="149"/>
    </row>
    <row r="23" spans="7:37">
      <c r="G23" s="149"/>
      <c r="H23" s="149"/>
      <c r="I23" s="149"/>
      <c r="J23" s="149"/>
      <c r="K23" s="149"/>
      <c r="L23" s="149"/>
      <c r="M23" s="149"/>
      <c r="N23" s="149"/>
      <c r="O23" s="149"/>
      <c r="P23" s="149"/>
      <c r="Q23" s="149"/>
      <c r="R23" s="149"/>
      <c r="S23" s="149"/>
      <c r="T23" s="149"/>
      <c r="U23" s="149"/>
      <c r="V23" s="149"/>
      <c r="W23" s="149"/>
      <c r="X23" s="149"/>
      <c r="Y23" s="149"/>
      <c r="Z23" s="149"/>
      <c r="AA23" s="149"/>
      <c r="AB23" s="149"/>
      <c r="AC23" s="149"/>
      <c r="AD23" s="149"/>
      <c r="AE23" s="149"/>
      <c r="AF23" s="149"/>
      <c r="AG23" s="149"/>
      <c r="AH23" s="149"/>
      <c r="AI23" s="149"/>
      <c r="AJ23" s="149"/>
      <c r="AK23" s="149"/>
    </row>
    <row r="24" spans="7:37">
      <c r="G24" s="149"/>
      <c r="H24" s="149"/>
      <c r="I24" s="149"/>
      <c r="J24" s="149"/>
      <c r="K24" s="149"/>
      <c r="L24" s="149"/>
      <c r="M24" s="149"/>
      <c r="N24" s="149"/>
      <c r="O24" s="149"/>
      <c r="P24" s="149"/>
      <c r="Q24" s="149"/>
      <c r="R24" s="149"/>
      <c r="S24" s="149"/>
      <c r="T24" s="149"/>
      <c r="U24" s="149"/>
      <c r="V24" s="149"/>
      <c r="W24" s="149"/>
      <c r="X24" s="149"/>
      <c r="Y24" s="149"/>
      <c r="Z24" s="149"/>
      <c r="AA24" s="149"/>
      <c r="AB24" s="149"/>
      <c r="AC24" s="149"/>
      <c r="AD24" s="149"/>
      <c r="AE24" s="149"/>
      <c r="AF24" s="149"/>
      <c r="AG24" s="149"/>
      <c r="AH24" s="149"/>
      <c r="AI24" s="149"/>
      <c r="AJ24" s="149"/>
      <c r="AK24" s="149"/>
    </row>
    <row r="25" spans="7:37">
      <c r="G25" s="149"/>
      <c r="H25" s="149"/>
      <c r="I25" s="149"/>
      <c r="J25" s="149"/>
      <c r="K25" s="149"/>
      <c r="L25" s="149"/>
      <c r="M25" s="149"/>
      <c r="N25" s="149"/>
      <c r="O25" s="149"/>
      <c r="P25" s="149"/>
      <c r="Q25" s="149"/>
      <c r="R25" s="149"/>
      <c r="S25" s="149"/>
      <c r="T25" s="149"/>
      <c r="U25" s="149"/>
      <c r="V25" s="149"/>
      <c r="W25" s="149"/>
      <c r="X25" s="149"/>
      <c r="Y25" s="149"/>
      <c r="Z25" s="149"/>
      <c r="AA25" s="149"/>
      <c r="AB25" s="149"/>
      <c r="AC25" s="149"/>
      <c r="AD25" s="149"/>
      <c r="AE25" s="149"/>
      <c r="AF25" s="149"/>
      <c r="AG25" s="149"/>
      <c r="AH25" s="149"/>
      <c r="AI25" s="149"/>
      <c r="AJ25" s="149"/>
      <c r="AK25" s="149"/>
    </row>
    <row r="26" spans="7:37">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49"/>
    </row>
    <row r="27" spans="7:37">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49"/>
    </row>
    <row r="28" spans="7:37">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49"/>
      <c r="AK28" s="149"/>
    </row>
    <row r="29" spans="7:37">
      <c r="G29" s="149"/>
      <c r="H29" s="149"/>
      <c r="I29" s="149"/>
      <c r="J29" s="149"/>
      <c r="K29" s="149"/>
      <c r="L29" s="149"/>
      <c r="M29" s="149"/>
      <c r="N29" s="149"/>
      <c r="O29" s="149"/>
      <c r="P29" s="149"/>
      <c r="Q29" s="149"/>
      <c r="R29" s="149"/>
      <c r="S29" s="149"/>
      <c r="T29" s="149"/>
      <c r="U29" s="149"/>
      <c r="V29" s="149"/>
      <c r="W29" s="149"/>
      <c r="X29" s="149"/>
      <c r="Y29" s="149"/>
      <c r="Z29" s="149"/>
      <c r="AA29" s="149"/>
      <c r="AB29" s="149"/>
      <c r="AC29" s="149"/>
      <c r="AD29" s="149"/>
      <c r="AE29" s="149"/>
      <c r="AF29" s="149"/>
      <c r="AG29" s="149"/>
      <c r="AH29" s="149"/>
      <c r="AI29" s="149"/>
      <c r="AJ29" s="149"/>
      <c r="AK29" s="149"/>
    </row>
    <row r="30" spans="7:37">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c r="AG30" s="149"/>
      <c r="AH30" s="149"/>
      <c r="AI30" s="149"/>
      <c r="AJ30" s="149"/>
      <c r="AK30" s="149"/>
    </row>
    <row r="31" spans="7:37">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49"/>
    </row>
    <row r="32" spans="7:37">
      <c r="G32" s="149"/>
      <c r="H32" s="149"/>
      <c r="I32" s="149"/>
      <c r="J32" s="149"/>
      <c r="K32" s="149"/>
      <c r="L32" s="149"/>
      <c r="M32" s="149"/>
      <c r="N32" s="149"/>
      <c r="O32" s="149"/>
      <c r="P32" s="149"/>
      <c r="Q32" s="149"/>
      <c r="R32" s="149"/>
      <c r="S32" s="149"/>
      <c r="T32" s="149"/>
      <c r="U32" s="149"/>
      <c r="V32" s="149"/>
      <c r="W32" s="149"/>
      <c r="X32" s="149"/>
      <c r="Y32" s="149"/>
      <c r="Z32" s="149"/>
      <c r="AA32" s="149"/>
      <c r="AB32" s="149"/>
      <c r="AC32" s="149"/>
      <c r="AD32" s="149"/>
      <c r="AE32" s="149"/>
      <c r="AF32" s="149"/>
      <c r="AG32" s="149"/>
      <c r="AH32" s="149"/>
      <c r="AI32" s="149"/>
      <c r="AJ32" s="149"/>
      <c r="AK32" s="149"/>
    </row>
    <row r="33" spans="7:37">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49"/>
    </row>
    <row r="34" spans="7:37">
      <c r="G34" s="149"/>
      <c r="H34" s="149"/>
      <c r="I34" s="149"/>
      <c r="J34" s="149"/>
      <c r="K34" s="149"/>
      <c r="L34" s="149"/>
      <c r="M34" s="149"/>
      <c r="N34" s="149"/>
      <c r="O34" s="149"/>
      <c r="P34" s="149"/>
      <c r="Q34" s="149"/>
      <c r="R34" s="149"/>
      <c r="S34" s="149"/>
      <c r="T34" s="149"/>
      <c r="U34" s="149"/>
      <c r="V34" s="149"/>
      <c r="W34" s="149"/>
      <c r="X34" s="149"/>
      <c r="Y34" s="149"/>
      <c r="Z34" s="149"/>
      <c r="AA34" s="149"/>
      <c r="AB34" s="149"/>
      <c r="AC34" s="149"/>
      <c r="AD34" s="149"/>
      <c r="AE34" s="149"/>
      <c r="AF34" s="149"/>
      <c r="AG34" s="149"/>
      <c r="AH34" s="149"/>
      <c r="AI34" s="149"/>
      <c r="AJ34" s="149"/>
      <c r="AK34" s="149"/>
    </row>
    <row r="35" spans="7:37">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D35" s="149"/>
      <c r="AE35" s="149"/>
      <c r="AF35" s="149"/>
      <c r="AG35" s="149"/>
      <c r="AH35" s="149"/>
      <c r="AI35" s="149"/>
      <c r="AJ35" s="149"/>
      <c r="AK35" s="149"/>
    </row>
    <row r="36" spans="7:37">
      <c r="G36" s="149"/>
      <c r="H36" s="149"/>
      <c r="I36" s="149"/>
      <c r="J36" s="149"/>
      <c r="K36" s="149"/>
      <c r="L36" s="149"/>
      <c r="M36" s="149"/>
      <c r="N36" s="149"/>
      <c r="O36" s="149"/>
      <c r="P36" s="149"/>
      <c r="Q36" s="149"/>
      <c r="R36" s="149"/>
      <c r="S36" s="149"/>
      <c r="T36" s="149"/>
      <c r="U36" s="149"/>
      <c r="V36" s="149"/>
      <c r="W36" s="149"/>
      <c r="X36" s="149"/>
      <c r="Y36" s="149"/>
      <c r="Z36" s="149"/>
      <c r="AA36" s="149"/>
      <c r="AB36" s="149"/>
      <c r="AC36" s="149"/>
      <c r="AD36" s="149"/>
      <c r="AE36" s="149"/>
      <c r="AF36" s="149"/>
      <c r="AG36" s="149"/>
      <c r="AH36" s="149"/>
      <c r="AI36" s="149"/>
      <c r="AJ36" s="149"/>
      <c r="AK36" s="149"/>
    </row>
    <row r="37" spans="7:37">
      <c r="G37" s="149"/>
      <c r="H37" s="149"/>
      <c r="I37" s="149"/>
      <c r="J37" s="149"/>
      <c r="K37" s="149"/>
      <c r="L37" s="149"/>
      <c r="M37" s="149"/>
      <c r="N37" s="149"/>
      <c r="O37" s="149"/>
      <c r="P37" s="149"/>
      <c r="Q37" s="149"/>
      <c r="R37" s="149"/>
      <c r="S37" s="149"/>
      <c r="T37" s="149"/>
      <c r="U37" s="149"/>
      <c r="V37" s="149"/>
      <c r="W37" s="149"/>
      <c r="X37" s="149"/>
      <c r="Y37" s="149"/>
      <c r="Z37" s="149"/>
      <c r="AA37" s="149"/>
      <c r="AB37" s="149"/>
      <c r="AC37" s="149"/>
      <c r="AD37" s="149"/>
      <c r="AE37" s="149"/>
      <c r="AF37" s="149"/>
      <c r="AG37" s="149"/>
      <c r="AH37" s="149"/>
      <c r="AI37" s="149"/>
      <c r="AJ37" s="149"/>
      <c r="AK37" s="149"/>
    </row>
    <row r="38" spans="7:37">
      <c r="G38" s="149"/>
      <c r="H38" s="149"/>
      <c r="I38" s="149"/>
      <c r="J38" s="149"/>
      <c r="K38" s="149"/>
      <c r="L38" s="149"/>
      <c r="M38" s="149"/>
      <c r="N38" s="149"/>
      <c r="O38" s="149"/>
      <c r="P38" s="149"/>
      <c r="Q38" s="149"/>
      <c r="R38" s="149"/>
      <c r="S38" s="149"/>
      <c r="T38" s="149"/>
      <c r="U38" s="149"/>
      <c r="V38" s="149"/>
      <c r="W38" s="149"/>
      <c r="X38" s="149"/>
      <c r="Y38" s="149"/>
      <c r="Z38" s="149"/>
      <c r="AA38" s="149"/>
      <c r="AB38" s="149"/>
      <c r="AC38" s="149"/>
      <c r="AD38" s="149"/>
      <c r="AE38" s="149"/>
      <c r="AF38" s="149"/>
      <c r="AG38" s="149"/>
      <c r="AH38" s="149"/>
      <c r="AI38" s="149"/>
      <c r="AJ38" s="149"/>
      <c r="AK38" s="149"/>
    </row>
    <row r="39" spans="7:37">
      <c r="G39" s="149"/>
      <c r="H39" s="149"/>
      <c r="I39" s="149"/>
      <c r="J39" s="149"/>
      <c r="K39" s="149"/>
      <c r="L39" s="149"/>
      <c r="M39" s="149"/>
      <c r="N39" s="149"/>
      <c r="O39" s="149"/>
      <c r="P39" s="149"/>
      <c r="Q39" s="149"/>
      <c r="R39" s="149"/>
      <c r="S39" s="149"/>
      <c r="T39" s="149"/>
      <c r="U39" s="149"/>
      <c r="V39" s="149"/>
      <c r="W39" s="149"/>
      <c r="X39" s="149"/>
      <c r="Y39" s="149"/>
      <c r="Z39" s="149"/>
      <c r="AA39" s="149"/>
      <c r="AB39" s="149"/>
      <c r="AC39" s="149"/>
      <c r="AD39" s="149"/>
      <c r="AE39" s="149"/>
      <c r="AF39" s="149"/>
      <c r="AG39" s="149"/>
      <c r="AH39" s="149"/>
      <c r="AI39" s="149"/>
      <c r="AJ39" s="149"/>
      <c r="AK39" s="149"/>
    </row>
    <row r="40" spans="7:37">
      <c r="G40" s="149"/>
      <c r="H40" s="149"/>
      <c r="I40" s="149"/>
      <c r="J40" s="149"/>
      <c r="K40" s="149"/>
      <c r="L40" s="149"/>
      <c r="M40" s="149"/>
      <c r="N40" s="149"/>
      <c r="O40" s="149"/>
      <c r="P40" s="149"/>
      <c r="Q40" s="149"/>
      <c r="R40" s="149"/>
      <c r="S40" s="149"/>
      <c r="T40" s="149"/>
      <c r="U40" s="149"/>
      <c r="V40" s="149"/>
      <c r="W40" s="149"/>
      <c r="X40" s="149"/>
      <c r="Y40" s="149"/>
      <c r="Z40" s="149"/>
      <c r="AA40" s="149"/>
      <c r="AB40" s="149"/>
      <c r="AC40" s="149"/>
      <c r="AD40" s="149"/>
      <c r="AE40" s="149"/>
      <c r="AF40" s="149"/>
      <c r="AG40" s="149"/>
      <c r="AH40" s="149"/>
      <c r="AI40" s="149"/>
      <c r="AJ40" s="149"/>
      <c r="AK40" s="149"/>
    </row>
    <row r="41" spans="7:37">
      <c r="G41" s="149"/>
      <c r="H41" s="149"/>
      <c r="I41" s="149"/>
      <c r="J41" s="149"/>
      <c r="K41" s="149"/>
      <c r="L41" s="149"/>
      <c r="M41" s="149"/>
      <c r="N41" s="149"/>
      <c r="O41" s="149"/>
      <c r="P41" s="149"/>
      <c r="Q41" s="149"/>
      <c r="R41" s="149"/>
      <c r="S41" s="149"/>
      <c r="T41" s="149"/>
      <c r="U41" s="149"/>
      <c r="V41" s="149"/>
      <c r="W41" s="149"/>
      <c r="X41" s="149"/>
      <c r="Y41" s="149"/>
      <c r="Z41" s="149"/>
      <c r="AA41" s="149"/>
      <c r="AB41" s="149"/>
      <c r="AC41" s="149"/>
      <c r="AD41" s="149"/>
      <c r="AE41" s="149"/>
      <c r="AF41" s="149"/>
      <c r="AG41" s="149"/>
      <c r="AH41" s="149"/>
      <c r="AI41" s="149"/>
      <c r="AJ41" s="149"/>
      <c r="AK41" s="149"/>
    </row>
    <row r="42" spans="7:37">
      <c r="G42" s="149"/>
      <c r="H42" s="149"/>
      <c r="I42" s="149"/>
      <c r="J42" s="149"/>
      <c r="K42" s="149"/>
      <c r="L42" s="149"/>
      <c r="M42" s="149"/>
      <c r="N42" s="149"/>
      <c r="O42" s="149"/>
      <c r="P42" s="149"/>
      <c r="Q42" s="149"/>
      <c r="R42" s="149"/>
      <c r="S42" s="149"/>
      <c r="T42" s="149"/>
      <c r="U42" s="149"/>
      <c r="V42" s="149"/>
      <c r="W42" s="149"/>
      <c r="X42" s="149"/>
      <c r="Y42" s="149"/>
      <c r="Z42" s="149"/>
      <c r="AA42" s="149"/>
      <c r="AB42" s="149"/>
      <c r="AC42" s="149"/>
      <c r="AD42" s="149"/>
      <c r="AE42" s="149"/>
      <c r="AF42" s="149"/>
      <c r="AG42" s="149"/>
      <c r="AH42" s="149"/>
      <c r="AI42" s="149"/>
      <c r="AJ42" s="149"/>
      <c r="AK42" s="149"/>
    </row>
    <row r="43" spans="7:37">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149"/>
      <c r="AI43" s="149"/>
      <c r="AJ43" s="149"/>
      <c r="AK43" s="149"/>
    </row>
    <row r="44" spans="7:37">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c r="AD44" s="149"/>
      <c r="AE44" s="149"/>
      <c r="AF44" s="149"/>
      <c r="AG44" s="149"/>
      <c r="AH44" s="149"/>
      <c r="AI44" s="149"/>
      <c r="AJ44" s="149"/>
      <c r="AK44" s="149"/>
    </row>
    <row r="45" spans="7:37">
      <c r="G45" s="149"/>
      <c r="H45" s="149"/>
      <c r="I45" s="149"/>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c r="AJ45" s="149"/>
      <c r="AK45" s="149"/>
    </row>
    <row r="46" spans="7:37">
      <c r="G46" s="149"/>
      <c r="H46" s="149"/>
      <c r="I46" s="149"/>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c r="AG46" s="149"/>
      <c r="AH46" s="149"/>
      <c r="AI46" s="149"/>
      <c r="AJ46" s="149"/>
      <c r="AK46" s="149"/>
    </row>
    <row r="47" spans="7:37">
      <c r="G47" s="149"/>
      <c r="H47" s="149"/>
      <c r="I47" s="149"/>
      <c r="J47" s="149"/>
      <c r="K47" s="149"/>
      <c r="L47" s="149"/>
      <c r="M47" s="149"/>
      <c r="N47" s="149"/>
      <c r="O47" s="149"/>
      <c r="P47" s="149"/>
      <c r="Q47" s="149"/>
      <c r="R47" s="149"/>
      <c r="S47" s="149"/>
      <c r="T47" s="149"/>
      <c r="U47" s="149"/>
      <c r="V47" s="149"/>
      <c r="W47" s="149"/>
      <c r="X47" s="149"/>
      <c r="Y47" s="149"/>
      <c r="Z47" s="149"/>
      <c r="AA47" s="149"/>
      <c r="AB47" s="149"/>
      <c r="AC47" s="149"/>
      <c r="AD47" s="149"/>
      <c r="AE47" s="149"/>
      <c r="AF47" s="149"/>
      <c r="AG47" s="149"/>
      <c r="AH47" s="149"/>
      <c r="AI47" s="149"/>
      <c r="AJ47" s="149"/>
      <c r="AK47" s="149"/>
    </row>
    <row r="48" spans="7:37">
      <c r="G48" s="149"/>
      <c r="H48" s="149"/>
      <c r="I48" s="149"/>
      <c r="J48" s="149"/>
      <c r="K48" s="149"/>
      <c r="L48" s="149"/>
      <c r="M48" s="149"/>
      <c r="N48" s="149"/>
      <c r="O48" s="149"/>
      <c r="P48" s="149"/>
      <c r="Q48" s="149"/>
      <c r="R48" s="149"/>
      <c r="S48" s="149"/>
      <c r="T48" s="149"/>
      <c r="U48" s="149"/>
      <c r="V48" s="149"/>
      <c r="W48" s="149"/>
      <c r="X48" s="149"/>
      <c r="Y48" s="149"/>
      <c r="Z48" s="149"/>
      <c r="AA48" s="149"/>
      <c r="AB48" s="149"/>
      <c r="AC48" s="149"/>
      <c r="AD48" s="149"/>
      <c r="AE48" s="149"/>
      <c r="AF48" s="149"/>
      <c r="AG48" s="149"/>
      <c r="AH48" s="149"/>
      <c r="AI48" s="149"/>
      <c r="AJ48" s="149"/>
      <c r="AK48" s="149"/>
    </row>
    <row r="49" spans="7:37">
      <c r="G49" s="149"/>
      <c r="H49" s="149"/>
      <c r="I49" s="149"/>
      <c r="J49" s="149"/>
      <c r="K49" s="149"/>
      <c r="L49" s="149"/>
      <c r="M49" s="149"/>
      <c r="N49" s="149"/>
      <c r="O49" s="149"/>
      <c r="P49" s="149"/>
      <c r="Q49" s="149"/>
      <c r="R49" s="149"/>
      <c r="S49" s="149"/>
      <c r="T49" s="149"/>
      <c r="U49" s="149"/>
      <c r="V49" s="149"/>
      <c r="W49" s="149"/>
      <c r="X49" s="149"/>
      <c r="Y49" s="149"/>
      <c r="Z49" s="149"/>
      <c r="AA49" s="149"/>
      <c r="AB49" s="149"/>
      <c r="AC49" s="149"/>
      <c r="AD49" s="149"/>
      <c r="AE49" s="149"/>
      <c r="AF49" s="149"/>
      <c r="AG49" s="149"/>
      <c r="AH49" s="149"/>
      <c r="AI49" s="149"/>
      <c r="AJ49" s="149"/>
      <c r="AK49" s="149"/>
    </row>
    <row r="50" spans="7:37">
      <c r="G50" s="149"/>
      <c r="H50" s="149"/>
      <c r="I50" s="149"/>
      <c r="J50" s="149"/>
      <c r="K50" s="149"/>
      <c r="L50" s="149"/>
      <c r="M50" s="149"/>
      <c r="N50" s="149"/>
      <c r="O50" s="149"/>
      <c r="P50" s="149"/>
      <c r="Q50" s="149"/>
      <c r="R50" s="149"/>
      <c r="S50" s="149"/>
      <c r="T50" s="149"/>
      <c r="U50" s="149"/>
      <c r="V50" s="149"/>
      <c r="W50" s="149"/>
      <c r="X50" s="149"/>
      <c r="Y50" s="149"/>
      <c r="Z50" s="149"/>
      <c r="AA50" s="149"/>
      <c r="AB50" s="149"/>
      <c r="AC50" s="149"/>
      <c r="AD50" s="149"/>
      <c r="AE50" s="149"/>
      <c r="AF50" s="149"/>
      <c r="AG50" s="149"/>
      <c r="AH50" s="149"/>
      <c r="AI50" s="149"/>
      <c r="AJ50" s="149"/>
      <c r="AK50" s="149"/>
    </row>
    <row r="51" spans="7:37">
      <c r="G51" s="149"/>
      <c r="H51" s="149"/>
      <c r="I51" s="149"/>
      <c r="J51" s="149"/>
      <c r="K51" s="149"/>
      <c r="L51" s="149"/>
      <c r="M51" s="149"/>
      <c r="N51" s="149"/>
      <c r="O51" s="149"/>
      <c r="P51" s="149"/>
      <c r="Q51" s="149"/>
      <c r="R51" s="149"/>
      <c r="S51" s="149"/>
      <c r="T51" s="149"/>
      <c r="U51" s="149"/>
      <c r="V51" s="149"/>
      <c r="W51" s="149"/>
      <c r="X51" s="149"/>
      <c r="Y51" s="149"/>
      <c r="Z51" s="149"/>
      <c r="AA51" s="149"/>
      <c r="AB51" s="149"/>
      <c r="AC51" s="149"/>
      <c r="AD51" s="149"/>
      <c r="AE51" s="149"/>
      <c r="AF51" s="149"/>
      <c r="AG51" s="149"/>
      <c r="AH51" s="149"/>
      <c r="AI51" s="149"/>
      <c r="AJ51" s="149"/>
      <c r="AK51" s="149"/>
    </row>
    <row r="52" spans="7:37">
      <c r="G52" s="149"/>
      <c r="H52" s="149"/>
      <c r="I52" s="149"/>
      <c r="J52" s="149"/>
      <c r="K52" s="149"/>
      <c r="L52" s="149"/>
      <c r="M52" s="149"/>
      <c r="N52" s="149"/>
      <c r="O52" s="149"/>
      <c r="P52" s="149"/>
      <c r="Q52" s="149"/>
      <c r="R52" s="149"/>
      <c r="S52" s="149"/>
      <c r="T52" s="149"/>
      <c r="U52" s="149"/>
      <c r="V52" s="149"/>
      <c r="W52" s="149"/>
      <c r="X52" s="149"/>
      <c r="Y52" s="149"/>
      <c r="Z52" s="149"/>
      <c r="AA52" s="149"/>
      <c r="AB52" s="149"/>
      <c r="AC52" s="149"/>
      <c r="AD52" s="149"/>
      <c r="AE52" s="149"/>
      <c r="AF52" s="149"/>
      <c r="AG52" s="149"/>
      <c r="AH52" s="149"/>
      <c r="AI52" s="149"/>
      <c r="AJ52" s="149"/>
      <c r="AK52" s="149"/>
    </row>
    <row r="53" spans="7:37">
      <c r="G53" s="149"/>
      <c r="H53" s="149"/>
      <c r="I53" s="149"/>
      <c r="J53" s="149"/>
      <c r="K53" s="149"/>
      <c r="L53" s="149"/>
      <c r="M53" s="149"/>
      <c r="N53" s="149"/>
      <c r="O53" s="149"/>
      <c r="P53" s="149"/>
      <c r="Q53" s="149"/>
      <c r="R53" s="149"/>
      <c r="S53" s="149"/>
      <c r="T53" s="149"/>
      <c r="U53" s="149"/>
      <c r="V53" s="149"/>
      <c r="W53" s="149"/>
      <c r="X53" s="149"/>
      <c r="Y53" s="149"/>
      <c r="Z53" s="149"/>
      <c r="AA53" s="149"/>
      <c r="AB53" s="149"/>
      <c r="AC53" s="149"/>
      <c r="AD53" s="149"/>
      <c r="AE53" s="149"/>
      <c r="AF53" s="149"/>
      <c r="AG53" s="149"/>
      <c r="AH53" s="149"/>
      <c r="AI53" s="149"/>
      <c r="AJ53" s="149"/>
      <c r="AK53" s="149"/>
    </row>
    <row r="54" spans="7:37">
      <c r="G54" s="149"/>
      <c r="H54" s="149"/>
      <c r="I54" s="149"/>
      <c r="J54" s="149"/>
      <c r="K54" s="149"/>
      <c r="L54" s="149"/>
      <c r="M54" s="149"/>
      <c r="N54" s="149"/>
      <c r="O54" s="149"/>
      <c r="P54" s="149"/>
      <c r="Q54" s="149"/>
      <c r="R54" s="149"/>
      <c r="S54" s="149"/>
      <c r="T54" s="149"/>
      <c r="U54" s="149"/>
      <c r="V54" s="149"/>
      <c r="W54" s="149"/>
      <c r="X54" s="149"/>
      <c r="Y54" s="149"/>
      <c r="Z54" s="149"/>
      <c r="AA54" s="149"/>
      <c r="AB54" s="149"/>
      <c r="AC54" s="149"/>
      <c r="AD54" s="149"/>
      <c r="AE54" s="149"/>
      <c r="AF54" s="149"/>
      <c r="AG54" s="149"/>
      <c r="AH54" s="149"/>
      <c r="AI54" s="149"/>
      <c r="AJ54" s="149"/>
      <c r="AK54" s="149"/>
    </row>
    <row r="55" spans="7:37">
      <c r="G55" s="149"/>
      <c r="H55" s="149"/>
      <c r="I55" s="149"/>
      <c r="J55" s="149"/>
      <c r="K55" s="149"/>
      <c r="L55" s="149"/>
      <c r="M55" s="149"/>
      <c r="N55" s="149"/>
      <c r="O55" s="149"/>
      <c r="P55" s="149"/>
      <c r="Q55" s="149"/>
      <c r="R55" s="149"/>
      <c r="S55" s="149"/>
      <c r="T55" s="149"/>
      <c r="U55" s="149"/>
      <c r="V55" s="149"/>
      <c r="W55" s="149"/>
      <c r="X55" s="149"/>
      <c r="Y55" s="149"/>
      <c r="Z55" s="149"/>
      <c r="AA55" s="149"/>
      <c r="AB55" s="149"/>
      <c r="AC55" s="149"/>
      <c r="AD55" s="149"/>
      <c r="AE55" s="149"/>
      <c r="AF55" s="149"/>
      <c r="AG55" s="149"/>
      <c r="AH55" s="149"/>
      <c r="AI55" s="149"/>
      <c r="AJ55" s="149"/>
      <c r="AK55" s="149"/>
    </row>
    <row r="56" spans="7:37">
      <c r="G56" s="149"/>
      <c r="H56" s="149"/>
      <c r="I56" s="149"/>
      <c r="J56" s="149"/>
      <c r="K56" s="149"/>
      <c r="L56" s="149"/>
      <c r="M56" s="149"/>
      <c r="N56" s="149"/>
      <c r="O56" s="149"/>
      <c r="P56" s="149"/>
      <c r="Q56" s="149"/>
      <c r="R56" s="149"/>
      <c r="S56" s="149"/>
      <c r="T56" s="149"/>
      <c r="U56" s="149"/>
      <c r="V56" s="149"/>
      <c r="W56" s="149"/>
      <c r="X56" s="149"/>
      <c r="Y56" s="149"/>
      <c r="Z56" s="149"/>
      <c r="AA56" s="149"/>
      <c r="AB56" s="149"/>
      <c r="AC56" s="149"/>
      <c r="AD56" s="149"/>
      <c r="AE56" s="149"/>
      <c r="AF56" s="149"/>
      <c r="AG56" s="149"/>
      <c r="AH56" s="149"/>
      <c r="AI56" s="149"/>
      <c r="AJ56" s="149"/>
      <c r="AK56" s="149"/>
    </row>
    <row r="57" spans="7:37">
      <c r="G57" s="149"/>
      <c r="H57" s="149"/>
      <c r="I57" s="149"/>
      <c r="J57" s="149"/>
      <c r="K57" s="149"/>
      <c r="L57" s="149"/>
      <c r="M57" s="149"/>
      <c r="N57" s="149"/>
      <c r="O57" s="149"/>
      <c r="P57" s="149"/>
      <c r="Q57" s="149"/>
      <c r="R57" s="149"/>
      <c r="S57" s="149"/>
      <c r="T57" s="149"/>
      <c r="U57" s="149"/>
      <c r="V57" s="149"/>
      <c r="W57" s="149"/>
      <c r="X57" s="149"/>
      <c r="Y57" s="149"/>
      <c r="Z57" s="149"/>
      <c r="AA57" s="149"/>
      <c r="AB57" s="149"/>
      <c r="AC57" s="149"/>
      <c r="AD57" s="149"/>
      <c r="AE57" s="149"/>
      <c r="AF57" s="149"/>
      <c r="AG57" s="149"/>
      <c r="AH57" s="149"/>
      <c r="AI57" s="149"/>
      <c r="AJ57" s="149"/>
      <c r="AK57" s="149"/>
    </row>
    <row r="58" spans="7:37">
      <c r="G58" s="149"/>
      <c r="H58" s="149"/>
      <c r="I58" s="149"/>
      <c r="J58" s="149"/>
      <c r="K58" s="149"/>
      <c r="L58" s="149"/>
      <c r="M58" s="149"/>
      <c r="N58" s="149"/>
      <c r="O58" s="149"/>
      <c r="P58" s="149"/>
      <c r="Q58" s="149"/>
      <c r="R58" s="149"/>
      <c r="S58" s="149"/>
      <c r="T58" s="149"/>
      <c r="U58" s="149"/>
      <c r="V58" s="149"/>
      <c r="W58" s="149"/>
      <c r="X58" s="149"/>
      <c r="Y58" s="149"/>
      <c r="Z58" s="149"/>
      <c r="AA58" s="149"/>
      <c r="AB58" s="149"/>
      <c r="AC58" s="149"/>
      <c r="AD58" s="149"/>
      <c r="AE58" s="149"/>
      <c r="AF58" s="149"/>
      <c r="AG58" s="149"/>
      <c r="AH58" s="149"/>
      <c r="AI58" s="149"/>
      <c r="AJ58" s="149"/>
      <c r="AK58" s="149"/>
    </row>
    <row r="59" spans="7:37">
      <c r="G59" s="149"/>
      <c r="H59" s="149"/>
      <c r="I59" s="149"/>
      <c r="J59" s="149"/>
      <c r="K59" s="149"/>
      <c r="L59" s="149"/>
      <c r="M59" s="149"/>
      <c r="N59" s="149"/>
      <c r="O59" s="149"/>
      <c r="P59" s="149"/>
      <c r="Q59" s="149"/>
      <c r="R59" s="149"/>
      <c r="S59" s="149"/>
      <c r="T59" s="149"/>
      <c r="U59" s="149"/>
      <c r="V59" s="149"/>
      <c r="W59" s="149"/>
      <c r="X59" s="149"/>
      <c r="Y59" s="149"/>
      <c r="Z59" s="149"/>
      <c r="AA59" s="149"/>
      <c r="AB59" s="149"/>
      <c r="AC59" s="149"/>
      <c r="AD59" s="149"/>
      <c r="AE59" s="149"/>
      <c r="AF59" s="149"/>
      <c r="AG59" s="149"/>
      <c r="AH59" s="149"/>
      <c r="AI59" s="149"/>
      <c r="AJ59" s="149"/>
      <c r="AK59" s="149"/>
    </row>
    <row r="60" spans="7:37">
      <c r="G60" s="149"/>
      <c r="H60" s="149"/>
      <c r="I60" s="149"/>
      <c r="J60" s="149"/>
      <c r="K60" s="149"/>
      <c r="L60" s="149"/>
      <c r="M60" s="149"/>
      <c r="N60" s="149"/>
      <c r="O60" s="149"/>
      <c r="P60" s="149"/>
      <c r="Q60" s="149"/>
      <c r="R60" s="149"/>
      <c r="S60" s="149"/>
      <c r="T60" s="149"/>
      <c r="U60" s="149"/>
      <c r="V60" s="149"/>
      <c r="W60" s="149"/>
      <c r="X60" s="149"/>
      <c r="Y60" s="149"/>
      <c r="Z60" s="149"/>
      <c r="AA60" s="149"/>
      <c r="AB60" s="149"/>
      <c r="AC60" s="149"/>
      <c r="AD60" s="149"/>
      <c r="AE60" s="149"/>
      <c r="AF60" s="149"/>
      <c r="AG60" s="149"/>
      <c r="AH60" s="149"/>
      <c r="AI60" s="149"/>
      <c r="AJ60" s="149"/>
      <c r="AK60" s="149"/>
    </row>
    <row r="61" spans="7:37">
      <c r="G61" s="149"/>
      <c r="H61" s="149"/>
      <c r="I61" s="149"/>
      <c r="J61" s="149"/>
      <c r="K61" s="149"/>
      <c r="L61" s="149"/>
      <c r="M61" s="149"/>
      <c r="N61" s="149"/>
      <c r="O61" s="149"/>
      <c r="P61" s="149"/>
      <c r="Q61" s="149"/>
      <c r="R61" s="149"/>
      <c r="S61" s="149"/>
      <c r="T61" s="149"/>
      <c r="U61" s="149"/>
      <c r="V61" s="149"/>
      <c r="W61" s="149"/>
      <c r="X61" s="149"/>
      <c r="Y61" s="149"/>
      <c r="Z61" s="149"/>
      <c r="AA61" s="149"/>
      <c r="AB61" s="149"/>
      <c r="AC61" s="149"/>
      <c r="AD61" s="149"/>
      <c r="AE61" s="149"/>
      <c r="AF61" s="149"/>
      <c r="AG61" s="149"/>
      <c r="AH61" s="149"/>
      <c r="AI61" s="149"/>
      <c r="AJ61" s="149"/>
      <c r="AK61" s="149"/>
    </row>
    <row r="62" spans="7:37">
      <c r="G62" s="149"/>
      <c r="H62" s="149"/>
      <c r="I62" s="149"/>
      <c r="J62" s="149"/>
      <c r="K62" s="149"/>
      <c r="L62" s="149"/>
      <c r="M62" s="149"/>
      <c r="N62" s="149"/>
      <c r="O62" s="149"/>
      <c r="P62" s="149"/>
      <c r="Q62" s="149"/>
      <c r="R62" s="149"/>
      <c r="S62" s="149"/>
      <c r="T62" s="149"/>
      <c r="U62" s="149"/>
      <c r="V62" s="149"/>
      <c r="W62" s="149"/>
      <c r="X62" s="149"/>
      <c r="Y62" s="149"/>
      <c r="Z62" s="149"/>
      <c r="AA62" s="149"/>
      <c r="AB62" s="149"/>
      <c r="AC62" s="149"/>
      <c r="AD62" s="149"/>
      <c r="AE62" s="149"/>
      <c r="AF62" s="149"/>
      <c r="AG62" s="149"/>
      <c r="AH62" s="149"/>
      <c r="AI62" s="149"/>
      <c r="AJ62" s="149"/>
      <c r="AK62" s="149"/>
    </row>
    <row r="63" spans="7:37">
      <c r="G63" s="149"/>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49"/>
    </row>
    <row r="64" spans="7:37">
      <c r="G64" s="149"/>
      <c r="H64" s="149"/>
      <c r="I64" s="149"/>
      <c r="J64" s="149"/>
      <c r="K64" s="149"/>
      <c r="L64" s="149"/>
      <c r="M64" s="149"/>
      <c r="N64" s="149"/>
      <c r="O64" s="149"/>
      <c r="P64" s="149"/>
      <c r="Q64" s="149"/>
      <c r="R64" s="149"/>
      <c r="S64" s="149"/>
      <c r="T64" s="149"/>
      <c r="U64" s="149"/>
      <c r="V64" s="149"/>
      <c r="W64" s="149"/>
      <c r="X64" s="149"/>
      <c r="Y64" s="149"/>
      <c r="Z64" s="149"/>
      <c r="AA64" s="149"/>
      <c r="AB64" s="149"/>
      <c r="AC64" s="149"/>
      <c r="AD64" s="149"/>
      <c r="AE64" s="149"/>
      <c r="AF64" s="149"/>
      <c r="AG64" s="149"/>
      <c r="AH64" s="149"/>
      <c r="AI64" s="149"/>
      <c r="AJ64" s="149"/>
      <c r="AK64" s="149"/>
    </row>
    <row r="65" spans="2:37">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149"/>
    </row>
    <row r="66" spans="2:37">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49"/>
      <c r="AK66" s="149"/>
    </row>
    <row r="67" spans="2:37">
      <c r="G67" s="149"/>
      <c r="H67" s="149"/>
      <c r="I67" s="149"/>
      <c r="J67" s="149"/>
      <c r="K67" s="149"/>
      <c r="L67" s="149"/>
      <c r="M67" s="149"/>
      <c r="N67" s="149"/>
      <c r="O67" s="149"/>
      <c r="P67" s="149"/>
      <c r="Q67" s="149"/>
      <c r="R67" s="149"/>
      <c r="S67" s="149"/>
      <c r="T67" s="149"/>
      <c r="U67" s="149"/>
      <c r="V67" s="149"/>
      <c r="W67" s="149"/>
      <c r="X67" s="149"/>
      <c r="Y67" s="149"/>
      <c r="Z67" s="149"/>
      <c r="AA67" s="149"/>
      <c r="AB67" s="149"/>
      <c r="AC67" s="149"/>
      <c r="AD67" s="149"/>
      <c r="AE67" s="149"/>
      <c r="AF67" s="149"/>
      <c r="AG67" s="149"/>
      <c r="AH67" s="149"/>
      <c r="AI67" s="149"/>
      <c r="AJ67" s="149"/>
      <c r="AK67" s="149"/>
    </row>
    <row r="68" spans="2:37">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49"/>
      <c r="AK68" s="149"/>
    </row>
    <row r="69" spans="2:37">
      <c r="G69" s="149"/>
      <c r="H69" s="149"/>
      <c r="I69" s="149"/>
      <c r="J69" s="149"/>
      <c r="K69" s="149"/>
      <c r="L69" s="149"/>
      <c r="M69" s="149"/>
      <c r="N69" s="149"/>
      <c r="O69" s="149"/>
      <c r="P69" s="149"/>
      <c r="Q69" s="149"/>
      <c r="R69" s="149"/>
      <c r="S69" s="149"/>
      <c r="T69" s="149"/>
      <c r="U69" s="149"/>
      <c r="V69" s="149"/>
      <c r="W69" s="149"/>
      <c r="X69" s="149"/>
      <c r="Y69" s="149"/>
      <c r="Z69" s="149"/>
      <c r="AA69" s="149"/>
      <c r="AB69" s="149"/>
      <c r="AC69" s="149"/>
      <c r="AD69" s="149"/>
      <c r="AE69" s="149"/>
      <c r="AF69" s="149"/>
      <c r="AG69" s="149"/>
      <c r="AH69" s="149"/>
      <c r="AI69" s="149"/>
      <c r="AJ69" s="149"/>
      <c r="AK69" s="149"/>
    </row>
    <row r="70" spans="2:37">
      <c r="G70" s="149"/>
      <c r="H70" s="149"/>
      <c r="I70" s="149"/>
      <c r="J70" s="149"/>
      <c r="K70" s="149"/>
      <c r="L70" s="149"/>
      <c r="M70" s="149"/>
      <c r="N70" s="149"/>
      <c r="O70" s="149"/>
      <c r="P70" s="149"/>
      <c r="Q70" s="149"/>
      <c r="R70" s="149"/>
      <c r="S70" s="149"/>
      <c r="T70" s="149"/>
      <c r="U70" s="149"/>
      <c r="V70" s="149"/>
      <c r="W70" s="149"/>
      <c r="X70" s="149"/>
      <c r="Y70" s="149"/>
      <c r="Z70" s="149"/>
      <c r="AA70" s="149"/>
      <c r="AB70" s="149"/>
      <c r="AC70" s="149"/>
      <c r="AD70" s="149"/>
      <c r="AE70" s="149"/>
      <c r="AF70" s="149"/>
      <c r="AG70" s="149"/>
      <c r="AH70" s="149"/>
      <c r="AI70" s="149"/>
      <c r="AJ70" s="149"/>
      <c r="AK70" s="149"/>
    </row>
    <row r="71" spans="2:37">
      <c r="G71" s="149"/>
      <c r="H71" s="149"/>
      <c r="I71" s="149"/>
      <c r="J71" s="149"/>
      <c r="K71" s="149"/>
      <c r="L71" s="149"/>
      <c r="M71" s="149"/>
      <c r="N71" s="149"/>
      <c r="O71" s="149"/>
      <c r="P71" s="149"/>
      <c r="Q71" s="149"/>
      <c r="R71" s="149"/>
      <c r="S71" s="149"/>
      <c r="T71" s="149"/>
      <c r="U71" s="149"/>
      <c r="V71" s="149"/>
      <c r="W71" s="149"/>
      <c r="X71" s="149"/>
      <c r="Y71" s="149"/>
      <c r="Z71" s="149"/>
      <c r="AA71" s="149"/>
      <c r="AB71" s="149"/>
      <c r="AC71" s="149"/>
      <c r="AD71" s="149"/>
      <c r="AE71" s="149"/>
      <c r="AF71" s="149"/>
      <c r="AG71" s="149"/>
      <c r="AH71" s="149"/>
      <c r="AI71" s="149"/>
      <c r="AJ71" s="149"/>
      <c r="AK71" s="149"/>
    </row>
    <row r="72" spans="2:37">
      <c r="B72" s="149"/>
      <c r="C72" s="149"/>
      <c r="D72" s="149"/>
      <c r="E72" s="149"/>
      <c r="F72" s="149"/>
      <c r="G72" s="149"/>
      <c r="H72" s="149"/>
      <c r="I72" s="149"/>
      <c r="J72" s="149"/>
      <c r="K72" s="149"/>
      <c r="L72" s="149"/>
      <c r="M72" s="149"/>
      <c r="N72" s="149"/>
      <c r="O72" s="149"/>
      <c r="P72" s="149"/>
      <c r="Q72" s="149"/>
      <c r="R72" s="149"/>
      <c r="S72" s="149"/>
      <c r="T72" s="149"/>
      <c r="U72" s="149"/>
      <c r="V72" s="149"/>
      <c r="W72" s="149"/>
      <c r="X72" s="149"/>
      <c r="Y72" s="149"/>
      <c r="Z72" s="149"/>
      <c r="AA72" s="149"/>
      <c r="AB72" s="149"/>
      <c r="AC72" s="149"/>
      <c r="AD72" s="149"/>
      <c r="AE72" s="149"/>
      <c r="AF72" s="149"/>
      <c r="AG72" s="149"/>
      <c r="AH72" s="149"/>
      <c r="AI72" s="149"/>
      <c r="AJ72" s="149"/>
      <c r="AK72" s="149"/>
    </row>
    <row r="73" spans="2:37">
      <c r="B73" s="149"/>
      <c r="C73" s="149"/>
      <c r="D73" s="149"/>
      <c r="E73" s="149"/>
      <c r="F73" s="149"/>
      <c r="G73" s="149"/>
      <c r="H73" s="149"/>
      <c r="I73" s="149"/>
      <c r="J73" s="149"/>
      <c r="K73" s="149"/>
      <c r="L73" s="149"/>
      <c r="M73" s="149"/>
      <c r="N73" s="149"/>
      <c r="O73" s="149"/>
      <c r="P73" s="149"/>
      <c r="Q73" s="149"/>
      <c r="R73" s="149"/>
      <c r="S73" s="149"/>
      <c r="T73" s="149"/>
      <c r="U73" s="149"/>
      <c r="V73" s="149"/>
      <c r="W73" s="149"/>
      <c r="X73" s="149"/>
      <c r="Y73" s="149"/>
      <c r="Z73" s="149"/>
      <c r="AA73" s="149"/>
      <c r="AB73" s="149"/>
      <c r="AC73" s="149"/>
      <c r="AD73" s="149"/>
      <c r="AE73" s="149"/>
      <c r="AF73" s="149"/>
      <c r="AG73" s="149"/>
      <c r="AH73" s="149"/>
      <c r="AI73" s="149"/>
      <c r="AJ73" s="149"/>
      <c r="AK73" s="149"/>
    </row>
    <row r="74" spans="2:37">
      <c r="B74" s="149"/>
      <c r="C74" s="149"/>
      <c r="D74" s="149"/>
      <c r="E74" s="149"/>
      <c r="F74" s="149"/>
      <c r="G74" s="149"/>
      <c r="H74" s="149"/>
      <c r="I74" s="149"/>
      <c r="J74" s="149"/>
      <c r="K74" s="149"/>
      <c r="L74" s="149"/>
      <c r="M74" s="149"/>
      <c r="N74" s="149"/>
      <c r="O74" s="149"/>
      <c r="P74" s="149"/>
      <c r="Q74" s="149"/>
      <c r="R74" s="149"/>
      <c r="S74" s="149"/>
      <c r="T74" s="149"/>
      <c r="U74" s="149"/>
      <c r="V74" s="149"/>
      <c r="W74" s="149"/>
      <c r="X74" s="149"/>
      <c r="Y74" s="149"/>
      <c r="Z74" s="149"/>
      <c r="AA74" s="149"/>
      <c r="AB74" s="149"/>
      <c r="AC74" s="149"/>
      <c r="AD74" s="149"/>
      <c r="AE74" s="149"/>
      <c r="AF74" s="149"/>
      <c r="AG74" s="149"/>
      <c r="AH74" s="149"/>
      <c r="AI74" s="149"/>
      <c r="AJ74" s="149"/>
      <c r="AK74" s="149"/>
    </row>
    <row r="75" spans="2:37">
      <c r="B75" s="149"/>
      <c r="C75" s="149"/>
      <c r="D75" s="149"/>
      <c r="E75" s="149"/>
      <c r="F75" s="149"/>
      <c r="G75" s="149"/>
      <c r="H75" s="149"/>
      <c r="I75" s="149"/>
      <c r="J75" s="149"/>
      <c r="K75" s="149"/>
      <c r="L75" s="149"/>
      <c r="M75" s="149"/>
      <c r="N75" s="149"/>
      <c r="O75" s="149"/>
      <c r="P75" s="149"/>
      <c r="Q75" s="149"/>
      <c r="R75" s="149"/>
      <c r="S75" s="149"/>
      <c r="T75" s="149"/>
      <c r="U75" s="149"/>
      <c r="V75" s="149"/>
      <c r="W75" s="149"/>
      <c r="X75" s="149"/>
      <c r="Y75" s="149"/>
      <c r="Z75" s="149"/>
      <c r="AA75" s="149"/>
      <c r="AB75" s="149"/>
      <c r="AC75" s="149"/>
      <c r="AD75" s="149"/>
      <c r="AE75" s="149"/>
      <c r="AF75" s="149"/>
      <c r="AG75" s="149"/>
      <c r="AH75" s="149"/>
      <c r="AI75" s="149"/>
      <c r="AJ75" s="149"/>
      <c r="AK75" s="149"/>
    </row>
    <row r="76" spans="2:37">
      <c r="B76" s="149"/>
      <c r="C76" s="149"/>
      <c r="D76" s="149"/>
      <c r="E76" s="149"/>
      <c r="F76" s="149"/>
      <c r="G76" s="149"/>
      <c r="H76" s="149"/>
      <c r="I76" s="149"/>
      <c r="J76" s="149"/>
      <c r="K76" s="149"/>
      <c r="L76" s="149"/>
      <c r="M76" s="149"/>
      <c r="N76" s="149"/>
      <c r="O76" s="149"/>
      <c r="P76" s="149"/>
      <c r="Q76" s="149"/>
      <c r="R76" s="149"/>
      <c r="S76" s="149"/>
      <c r="T76" s="149"/>
      <c r="U76" s="149"/>
      <c r="V76" s="149"/>
      <c r="W76" s="149"/>
      <c r="X76" s="149"/>
      <c r="Y76" s="149"/>
      <c r="Z76" s="149"/>
      <c r="AA76" s="149"/>
      <c r="AB76" s="149"/>
      <c r="AC76" s="149"/>
      <c r="AD76" s="149"/>
      <c r="AE76" s="149"/>
      <c r="AF76" s="149"/>
      <c r="AG76" s="149"/>
      <c r="AH76" s="149"/>
      <c r="AI76" s="149"/>
      <c r="AJ76" s="149"/>
      <c r="AK76" s="149"/>
    </row>
    <row r="77" spans="2:37">
      <c r="B77" s="149"/>
      <c r="C77" s="149"/>
      <c r="D77" s="149"/>
      <c r="E77" s="149"/>
      <c r="F77" s="149"/>
      <c r="G77" s="149"/>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49"/>
      <c r="AI77" s="149"/>
      <c r="AJ77" s="149"/>
      <c r="AK77" s="149"/>
    </row>
    <row r="78" spans="2:37">
      <c r="B78" s="149"/>
      <c r="C78" s="149"/>
      <c r="D78" s="149"/>
      <c r="E78" s="149"/>
      <c r="F78" s="149"/>
      <c r="G78" s="149"/>
      <c r="H78" s="149"/>
      <c r="I78" s="149"/>
      <c r="J78" s="149"/>
      <c r="K78" s="149"/>
      <c r="L78" s="149"/>
      <c r="M78" s="149"/>
      <c r="N78" s="149"/>
      <c r="O78" s="149"/>
      <c r="P78" s="149"/>
      <c r="Q78" s="149"/>
      <c r="R78" s="149"/>
      <c r="S78" s="149"/>
      <c r="T78" s="149"/>
      <c r="U78" s="149"/>
      <c r="V78" s="149"/>
      <c r="W78" s="149"/>
      <c r="X78" s="149"/>
      <c r="Y78" s="149"/>
      <c r="Z78" s="149"/>
      <c r="AA78" s="149"/>
      <c r="AB78" s="149"/>
      <c r="AC78" s="149"/>
      <c r="AD78" s="149"/>
      <c r="AE78" s="149"/>
      <c r="AF78" s="149"/>
      <c r="AG78" s="149"/>
      <c r="AH78" s="149"/>
      <c r="AI78" s="149"/>
      <c r="AJ78" s="149"/>
      <c r="AK78" s="149"/>
    </row>
    <row r="79" spans="2:37">
      <c r="B79" s="149"/>
      <c r="C79" s="149"/>
      <c r="D79" s="149"/>
      <c r="E79" s="149"/>
      <c r="F79" s="149"/>
      <c r="G79" s="149"/>
      <c r="H79" s="149"/>
      <c r="I79" s="149"/>
      <c r="J79" s="149"/>
      <c r="K79" s="149"/>
      <c r="L79" s="149"/>
      <c r="M79" s="149"/>
      <c r="N79" s="149"/>
      <c r="O79" s="149"/>
      <c r="P79" s="149"/>
      <c r="Q79" s="149"/>
      <c r="R79" s="149"/>
      <c r="S79" s="149"/>
      <c r="T79" s="149"/>
      <c r="U79" s="149"/>
      <c r="V79" s="149"/>
      <c r="W79" s="149"/>
      <c r="X79" s="149"/>
      <c r="Y79" s="149"/>
      <c r="Z79" s="149"/>
      <c r="AA79" s="149"/>
      <c r="AB79" s="149"/>
      <c r="AC79" s="149"/>
      <c r="AD79" s="149"/>
      <c r="AE79" s="149"/>
      <c r="AF79" s="149"/>
      <c r="AG79" s="149"/>
      <c r="AH79" s="149"/>
      <c r="AI79" s="149"/>
      <c r="AJ79" s="149"/>
      <c r="AK79" s="149"/>
    </row>
    <row r="80" spans="2:37">
      <c r="B80" s="149"/>
      <c r="C80" s="149"/>
      <c r="D80" s="149"/>
      <c r="E80" s="149"/>
      <c r="F80" s="149"/>
      <c r="G80" s="149"/>
      <c r="H80" s="149"/>
      <c r="I80" s="149"/>
      <c r="J80" s="149"/>
      <c r="K80" s="149"/>
      <c r="L80" s="149"/>
      <c r="M80" s="149"/>
      <c r="N80" s="149"/>
      <c r="O80" s="149"/>
      <c r="P80" s="149"/>
      <c r="Q80" s="149"/>
      <c r="R80" s="149"/>
      <c r="S80" s="149"/>
      <c r="T80" s="149"/>
      <c r="U80" s="149"/>
      <c r="V80" s="149"/>
      <c r="W80" s="149"/>
      <c r="X80" s="149"/>
      <c r="Y80" s="149"/>
      <c r="Z80" s="149"/>
      <c r="AA80" s="149"/>
      <c r="AB80" s="149"/>
      <c r="AC80" s="149"/>
      <c r="AD80" s="149"/>
      <c r="AE80" s="149"/>
      <c r="AF80" s="149"/>
      <c r="AG80" s="149"/>
      <c r="AH80" s="149"/>
      <c r="AI80" s="149"/>
      <c r="AJ80" s="149"/>
      <c r="AK80" s="149"/>
    </row>
    <row r="81" spans="2:37">
      <c r="B81" s="149"/>
      <c r="C81" s="149"/>
      <c r="D81" s="149"/>
      <c r="E81" s="149"/>
      <c r="F81" s="149"/>
      <c r="G81" s="149"/>
      <c r="H81" s="149"/>
      <c r="I81" s="149"/>
      <c r="J81" s="149"/>
      <c r="K81" s="149"/>
      <c r="L81" s="149"/>
      <c r="M81" s="149"/>
      <c r="N81" s="149"/>
      <c r="O81" s="149"/>
      <c r="P81" s="149"/>
      <c r="Q81" s="149"/>
      <c r="R81" s="149"/>
      <c r="S81" s="149"/>
      <c r="T81" s="149"/>
      <c r="U81" s="149"/>
      <c r="V81" s="149"/>
      <c r="W81" s="149"/>
      <c r="X81" s="149"/>
      <c r="Y81" s="149"/>
      <c r="Z81" s="149"/>
      <c r="AA81" s="149"/>
      <c r="AB81" s="149"/>
      <c r="AC81" s="149"/>
      <c r="AD81" s="149"/>
      <c r="AE81" s="149"/>
      <c r="AF81" s="149"/>
      <c r="AG81" s="149"/>
      <c r="AH81" s="149"/>
      <c r="AI81" s="149"/>
      <c r="AJ81" s="149"/>
      <c r="AK81" s="149"/>
    </row>
    <row r="82" spans="2:37">
      <c r="B82" s="149"/>
      <c r="C82" s="149"/>
      <c r="D82" s="149"/>
      <c r="E82" s="149"/>
      <c r="F82" s="149"/>
      <c r="G82" s="149"/>
      <c r="H82" s="149"/>
      <c r="I82" s="149"/>
      <c r="J82" s="149"/>
      <c r="K82" s="149"/>
      <c r="L82" s="149"/>
      <c r="M82" s="149"/>
      <c r="N82" s="149"/>
      <c r="O82" s="149"/>
      <c r="P82" s="149"/>
      <c r="Q82" s="149"/>
      <c r="R82" s="149"/>
      <c r="S82" s="149"/>
      <c r="T82" s="149"/>
      <c r="U82" s="149"/>
      <c r="V82" s="149"/>
      <c r="W82" s="149"/>
      <c r="X82" s="149"/>
      <c r="Y82" s="149"/>
      <c r="Z82" s="149"/>
      <c r="AA82" s="149"/>
      <c r="AB82" s="149"/>
      <c r="AC82" s="149"/>
      <c r="AD82" s="149"/>
      <c r="AE82" s="149"/>
      <c r="AF82" s="149"/>
      <c r="AG82" s="149"/>
      <c r="AH82" s="149"/>
      <c r="AI82" s="149"/>
      <c r="AJ82" s="149"/>
      <c r="AK82" s="149"/>
    </row>
    <row r="83" spans="2:37">
      <c r="B83" s="149"/>
      <c r="C83" s="149"/>
      <c r="D83" s="149"/>
      <c r="E83" s="149"/>
      <c r="F83" s="149"/>
      <c r="G83" s="149"/>
      <c r="H83" s="149"/>
      <c r="I83" s="149"/>
      <c r="J83" s="149"/>
      <c r="K83" s="149"/>
      <c r="L83" s="149"/>
      <c r="M83" s="149"/>
      <c r="N83" s="149"/>
      <c r="O83" s="149"/>
      <c r="P83" s="149"/>
      <c r="Q83" s="149"/>
      <c r="R83" s="149"/>
      <c r="S83" s="149"/>
      <c r="T83" s="149"/>
      <c r="U83" s="149"/>
      <c r="V83" s="149"/>
      <c r="W83" s="149"/>
      <c r="X83" s="149"/>
      <c r="Y83" s="149"/>
      <c r="Z83" s="149"/>
      <c r="AA83" s="149"/>
      <c r="AB83" s="149"/>
      <c r="AC83" s="149"/>
      <c r="AD83" s="149"/>
      <c r="AE83" s="149"/>
      <c r="AF83" s="149"/>
      <c r="AG83" s="149"/>
      <c r="AH83" s="149"/>
      <c r="AI83" s="149"/>
      <c r="AJ83" s="149"/>
      <c r="AK83" s="149"/>
    </row>
    <row r="84" spans="2:37">
      <c r="B84" s="149"/>
      <c r="C84" s="149"/>
      <c r="D84" s="149"/>
      <c r="E84" s="149"/>
      <c r="F84" s="149"/>
      <c r="G84" s="149"/>
      <c r="H84" s="149"/>
      <c r="I84" s="149"/>
      <c r="J84" s="149"/>
      <c r="K84" s="149"/>
      <c r="L84" s="149"/>
      <c r="M84" s="149"/>
      <c r="N84" s="149"/>
      <c r="O84" s="149"/>
      <c r="P84" s="149"/>
      <c r="Q84" s="149"/>
      <c r="R84" s="149"/>
      <c r="S84" s="149"/>
      <c r="T84" s="149"/>
      <c r="U84" s="149"/>
      <c r="V84" s="149"/>
      <c r="W84" s="149"/>
      <c r="X84" s="149"/>
      <c r="Y84" s="149"/>
      <c r="Z84" s="149"/>
      <c r="AA84" s="149"/>
      <c r="AB84" s="149"/>
      <c r="AC84" s="149"/>
      <c r="AD84" s="149"/>
      <c r="AE84" s="149"/>
      <c r="AF84" s="149"/>
      <c r="AG84" s="149"/>
      <c r="AH84" s="149"/>
      <c r="AI84" s="149"/>
      <c r="AJ84" s="149"/>
      <c r="AK84" s="149"/>
    </row>
    <row r="85" spans="2:37">
      <c r="B85" s="149"/>
      <c r="C85" s="149"/>
      <c r="D85" s="149"/>
      <c r="E85" s="149"/>
      <c r="F85" s="149"/>
      <c r="G85" s="149"/>
      <c r="H85" s="149"/>
      <c r="I85" s="149"/>
      <c r="J85" s="149"/>
      <c r="K85" s="149"/>
      <c r="L85" s="149"/>
      <c r="M85" s="149"/>
      <c r="N85" s="149"/>
      <c r="O85" s="149"/>
      <c r="P85" s="149"/>
      <c r="Q85" s="149"/>
      <c r="R85" s="149"/>
      <c r="S85" s="149"/>
      <c r="T85" s="149"/>
      <c r="U85" s="149"/>
      <c r="V85" s="149"/>
      <c r="W85" s="149"/>
      <c r="X85" s="149"/>
      <c r="Y85" s="149"/>
      <c r="Z85" s="149"/>
      <c r="AA85" s="149"/>
      <c r="AB85" s="149"/>
      <c r="AC85" s="149"/>
      <c r="AD85" s="149"/>
      <c r="AE85" s="149"/>
      <c r="AF85" s="149"/>
      <c r="AG85" s="149"/>
      <c r="AH85" s="149"/>
      <c r="AI85" s="149"/>
      <c r="AJ85" s="149"/>
      <c r="AK85" s="149"/>
    </row>
    <row r="86" spans="2:37">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c r="AC86" s="149"/>
      <c r="AD86" s="149"/>
      <c r="AE86" s="149"/>
      <c r="AF86" s="149"/>
      <c r="AG86" s="149"/>
      <c r="AH86" s="149"/>
      <c r="AI86" s="149"/>
      <c r="AJ86" s="149"/>
      <c r="AK86" s="149"/>
    </row>
    <row r="87" spans="2:37">
      <c r="B87" s="149"/>
      <c r="C87" s="149"/>
      <c r="D87" s="149"/>
      <c r="E87" s="149"/>
      <c r="F87" s="149"/>
      <c r="G87" s="149"/>
      <c r="H87" s="149"/>
      <c r="I87" s="149"/>
      <c r="J87" s="149"/>
      <c r="K87" s="149"/>
      <c r="L87" s="149"/>
      <c r="M87" s="149"/>
      <c r="N87" s="149"/>
      <c r="O87" s="149"/>
      <c r="P87" s="149"/>
      <c r="Q87" s="149"/>
      <c r="R87" s="149"/>
      <c r="S87" s="149"/>
      <c r="T87" s="149"/>
      <c r="U87" s="149"/>
      <c r="V87" s="149"/>
      <c r="W87" s="149"/>
      <c r="X87" s="149"/>
      <c r="Y87" s="149"/>
      <c r="Z87" s="149"/>
      <c r="AA87" s="149"/>
      <c r="AB87" s="149"/>
      <c r="AC87" s="149"/>
      <c r="AD87" s="149"/>
      <c r="AE87" s="149"/>
      <c r="AF87" s="149"/>
      <c r="AG87" s="149"/>
      <c r="AH87" s="149"/>
      <c r="AI87" s="149"/>
      <c r="AJ87" s="149"/>
      <c r="AK87" s="149"/>
    </row>
    <row r="88" spans="2:37">
      <c r="B88" s="149"/>
      <c r="C88" s="149"/>
      <c r="D88" s="149"/>
      <c r="E88" s="149"/>
      <c r="F88" s="149"/>
      <c r="G88" s="149"/>
      <c r="H88" s="149"/>
      <c r="I88" s="149"/>
      <c r="J88" s="149"/>
      <c r="K88" s="149"/>
      <c r="L88" s="149"/>
      <c r="M88" s="149"/>
      <c r="N88" s="149"/>
      <c r="O88" s="149"/>
      <c r="P88" s="149"/>
      <c r="Q88" s="149"/>
      <c r="R88" s="149"/>
      <c r="S88" s="149"/>
      <c r="T88" s="149"/>
      <c r="U88" s="149"/>
      <c r="V88" s="149"/>
      <c r="W88" s="149"/>
      <c r="X88" s="149"/>
      <c r="Y88" s="149"/>
      <c r="Z88" s="149"/>
      <c r="AA88" s="149"/>
      <c r="AB88" s="149"/>
      <c r="AC88" s="149"/>
      <c r="AD88" s="149"/>
      <c r="AE88" s="149"/>
      <c r="AF88" s="149"/>
      <c r="AG88" s="149"/>
      <c r="AH88" s="149"/>
      <c r="AI88" s="149"/>
      <c r="AJ88" s="149"/>
      <c r="AK88" s="149"/>
    </row>
    <row r="89" spans="2:37">
      <c r="B89" s="149"/>
      <c r="C89" s="149"/>
      <c r="D89" s="149"/>
      <c r="E89" s="149"/>
      <c r="F89" s="149"/>
      <c r="G89" s="149"/>
      <c r="H89" s="149"/>
      <c r="I89" s="149"/>
      <c r="J89" s="149"/>
      <c r="K89" s="149"/>
      <c r="L89" s="149"/>
      <c r="M89" s="149"/>
      <c r="N89" s="149"/>
      <c r="O89" s="149"/>
      <c r="P89" s="149"/>
      <c r="Q89" s="149"/>
      <c r="R89" s="149"/>
      <c r="S89" s="149"/>
      <c r="T89" s="149"/>
      <c r="U89" s="149"/>
      <c r="V89" s="149"/>
      <c r="W89" s="149"/>
      <c r="X89" s="149"/>
      <c r="Y89" s="149"/>
      <c r="Z89" s="149"/>
      <c r="AA89" s="149"/>
      <c r="AB89" s="149"/>
      <c r="AC89" s="149"/>
      <c r="AD89" s="149"/>
      <c r="AE89" s="149"/>
      <c r="AF89" s="149"/>
      <c r="AG89" s="149"/>
      <c r="AH89" s="149"/>
      <c r="AI89" s="149"/>
      <c r="AJ89" s="149"/>
      <c r="AK89" s="149"/>
    </row>
    <row r="90" spans="2:37">
      <c r="B90" s="149"/>
      <c r="C90" s="149"/>
      <c r="D90" s="149"/>
      <c r="E90" s="149"/>
      <c r="F90" s="149"/>
      <c r="G90" s="149"/>
      <c r="H90" s="149"/>
      <c r="I90" s="149"/>
      <c r="J90" s="149"/>
      <c r="K90" s="149"/>
      <c r="L90" s="149"/>
      <c r="M90" s="149"/>
      <c r="N90" s="149"/>
      <c r="O90" s="149"/>
      <c r="P90" s="149"/>
      <c r="Q90" s="149"/>
      <c r="R90" s="149"/>
      <c r="S90" s="149"/>
      <c r="T90" s="149"/>
      <c r="U90" s="149"/>
      <c r="V90" s="149"/>
      <c r="W90" s="149"/>
      <c r="X90" s="149"/>
      <c r="Y90" s="149"/>
      <c r="Z90" s="149"/>
      <c r="AA90" s="149"/>
      <c r="AB90" s="149"/>
      <c r="AC90" s="149"/>
      <c r="AD90" s="149"/>
      <c r="AE90" s="149"/>
      <c r="AF90" s="149"/>
      <c r="AG90" s="149"/>
      <c r="AH90" s="149"/>
      <c r="AI90" s="149"/>
      <c r="AJ90" s="149"/>
      <c r="AK90" s="149"/>
    </row>
    <row r="91" spans="2:37">
      <c r="B91" s="149"/>
      <c r="C91" s="149"/>
      <c r="D91" s="149"/>
      <c r="E91" s="149"/>
      <c r="F91" s="149"/>
      <c r="G91" s="149"/>
      <c r="H91" s="149"/>
      <c r="I91" s="149"/>
      <c r="J91" s="149"/>
      <c r="K91" s="149"/>
      <c r="L91" s="149"/>
      <c r="M91" s="149"/>
      <c r="N91" s="149"/>
      <c r="O91" s="149"/>
      <c r="P91" s="149"/>
      <c r="Q91" s="149"/>
      <c r="R91" s="149"/>
      <c r="S91" s="149"/>
      <c r="T91" s="149"/>
      <c r="U91" s="149"/>
      <c r="V91" s="149"/>
      <c r="W91" s="149"/>
      <c r="X91" s="149"/>
      <c r="Y91" s="149"/>
      <c r="Z91" s="149"/>
      <c r="AA91" s="149"/>
      <c r="AB91" s="149"/>
      <c r="AC91" s="149"/>
      <c r="AD91" s="149"/>
      <c r="AE91" s="149"/>
      <c r="AF91" s="149"/>
      <c r="AG91" s="149"/>
      <c r="AH91" s="149"/>
      <c r="AI91" s="149"/>
      <c r="AJ91" s="149"/>
      <c r="AK91" s="149"/>
    </row>
    <row r="92" spans="2:37">
      <c r="B92" s="149"/>
      <c r="C92" s="149"/>
      <c r="D92" s="149"/>
      <c r="E92" s="149"/>
      <c r="F92" s="149"/>
      <c r="G92" s="149"/>
      <c r="H92" s="149"/>
      <c r="I92" s="149"/>
      <c r="J92" s="149"/>
      <c r="K92" s="149"/>
      <c r="L92" s="149"/>
      <c r="M92" s="149"/>
      <c r="N92" s="149"/>
      <c r="O92" s="149"/>
      <c r="P92" s="149"/>
      <c r="Q92" s="149"/>
      <c r="R92" s="149"/>
      <c r="S92" s="149"/>
      <c r="T92" s="149"/>
      <c r="U92" s="149"/>
      <c r="V92" s="149"/>
      <c r="W92" s="149"/>
      <c r="X92" s="149"/>
      <c r="Y92" s="149"/>
      <c r="Z92" s="149"/>
      <c r="AA92" s="149"/>
      <c r="AB92" s="149"/>
      <c r="AC92" s="149"/>
      <c r="AD92" s="149"/>
      <c r="AE92" s="149"/>
      <c r="AF92" s="149"/>
      <c r="AG92" s="149"/>
      <c r="AH92" s="149"/>
      <c r="AI92" s="149"/>
      <c r="AJ92" s="149"/>
      <c r="AK92" s="149"/>
    </row>
    <row r="93" spans="2:37">
      <c r="B93" s="149"/>
      <c r="C93" s="149"/>
      <c r="D93" s="149"/>
      <c r="E93" s="149"/>
      <c r="F93" s="149"/>
      <c r="G93" s="149"/>
      <c r="H93" s="149"/>
      <c r="I93" s="149"/>
      <c r="J93" s="149"/>
      <c r="K93" s="149"/>
      <c r="L93" s="149"/>
      <c r="M93" s="149"/>
      <c r="N93" s="149"/>
      <c r="O93" s="149"/>
      <c r="P93" s="149"/>
      <c r="Q93" s="149"/>
      <c r="R93" s="149"/>
      <c r="S93" s="149"/>
      <c r="T93" s="149"/>
      <c r="U93" s="149"/>
      <c r="V93" s="149"/>
      <c r="W93" s="149"/>
      <c r="X93" s="149"/>
      <c r="Y93" s="149"/>
      <c r="Z93" s="149"/>
      <c r="AA93" s="149"/>
      <c r="AB93" s="149"/>
      <c r="AC93" s="149"/>
      <c r="AD93" s="149"/>
      <c r="AE93" s="149"/>
      <c r="AF93" s="149"/>
      <c r="AG93" s="149"/>
      <c r="AH93" s="149"/>
      <c r="AI93" s="149"/>
      <c r="AJ93" s="149"/>
      <c r="AK93" s="149"/>
    </row>
    <row r="94" spans="2:37">
      <c r="B94" s="149"/>
      <c r="C94" s="149"/>
      <c r="D94" s="149"/>
      <c r="E94" s="149"/>
      <c r="F94" s="149"/>
      <c r="G94" s="149"/>
      <c r="H94" s="149"/>
      <c r="I94" s="149"/>
      <c r="J94" s="149"/>
      <c r="K94" s="149"/>
      <c r="L94" s="149"/>
      <c r="M94" s="149"/>
      <c r="N94" s="149"/>
      <c r="O94" s="149"/>
      <c r="P94" s="149"/>
      <c r="Q94" s="149"/>
      <c r="R94" s="149"/>
      <c r="S94" s="149"/>
      <c r="T94" s="149"/>
      <c r="U94" s="149"/>
      <c r="V94" s="149"/>
      <c r="W94" s="149"/>
      <c r="X94" s="149"/>
      <c r="Y94" s="149"/>
      <c r="Z94" s="149"/>
      <c r="AA94" s="149"/>
      <c r="AB94" s="149"/>
      <c r="AC94" s="149"/>
      <c r="AD94" s="149"/>
      <c r="AE94" s="149"/>
      <c r="AF94" s="149"/>
      <c r="AG94" s="149"/>
      <c r="AH94" s="149"/>
      <c r="AI94" s="149"/>
      <c r="AJ94" s="149"/>
      <c r="AK94" s="149"/>
    </row>
    <row r="95" spans="2:37">
      <c r="B95" s="149"/>
      <c r="C95" s="149"/>
      <c r="D95" s="149"/>
      <c r="E95" s="149"/>
      <c r="F95" s="149"/>
      <c r="G95" s="149"/>
      <c r="H95" s="149"/>
      <c r="I95" s="149"/>
      <c r="J95" s="149"/>
      <c r="K95" s="149"/>
      <c r="L95" s="149"/>
      <c r="M95" s="149"/>
      <c r="N95" s="149"/>
      <c r="O95" s="149"/>
      <c r="P95" s="149"/>
      <c r="Q95" s="149"/>
      <c r="R95" s="149"/>
      <c r="S95" s="149"/>
      <c r="T95" s="149"/>
      <c r="U95" s="149"/>
      <c r="V95" s="149"/>
      <c r="W95" s="149"/>
      <c r="X95" s="149"/>
      <c r="Y95" s="149"/>
      <c r="Z95" s="149"/>
      <c r="AA95" s="149"/>
      <c r="AB95" s="149"/>
      <c r="AC95" s="149"/>
      <c r="AD95" s="149"/>
      <c r="AE95" s="149"/>
      <c r="AF95" s="149"/>
      <c r="AG95" s="149"/>
      <c r="AH95" s="149"/>
      <c r="AI95" s="149"/>
      <c r="AJ95" s="149"/>
      <c r="AK95" s="149"/>
    </row>
    <row r="96" spans="2:37">
      <c r="B96" s="149"/>
      <c r="C96" s="149"/>
      <c r="D96" s="149"/>
      <c r="E96" s="149"/>
      <c r="F96" s="149"/>
      <c r="G96" s="149"/>
      <c r="H96" s="149"/>
      <c r="I96" s="149"/>
      <c r="J96" s="149"/>
      <c r="K96" s="149"/>
      <c r="L96" s="149"/>
      <c r="M96" s="149"/>
      <c r="N96" s="149"/>
      <c r="O96" s="149"/>
      <c r="P96" s="149"/>
      <c r="Q96" s="149"/>
      <c r="R96" s="149"/>
      <c r="S96" s="149"/>
      <c r="T96" s="149"/>
      <c r="U96" s="149"/>
      <c r="V96" s="149"/>
      <c r="W96" s="149"/>
      <c r="X96" s="149"/>
      <c r="Y96" s="149"/>
      <c r="Z96" s="149"/>
      <c r="AA96" s="149"/>
      <c r="AB96" s="149"/>
      <c r="AC96" s="149"/>
      <c r="AD96" s="149"/>
      <c r="AE96" s="149"/>
      <c r="AF96" s="149"/>
      <c r="AG96" s="149"/>
      <c r="AH96" s="149"/>
      <c r="AI96" s="149"/>
      <c r="AJ96" s="149"/>
      <c r="AK96" s="149"/>
    </row>
    <row r="97" spans="2:37">
      <c r="B97" s="149"/>
      <c r="C97" s="149"/>
      <c r="D97" s="149"/>
      <c r="E97" s="149"/>
      <c r="F97" s="149"/>
      <c r="G97" s="149"/>
      <c r="H97" s="149"/>
      <c r="I97" s="149"/>
      <c r="J97" s="149"/>
      <c r="K97" s="149"/>
      <c r="L97" s="149"/>
      <c r="M97" s="149"/>
      <c r="N97" s="149"/>
      <c r="O97" s="149"/>
      <c r="P97" s="149"/>
      <c r="Q97" s="149"/>
      <c r="R97" s="149"/>
      <c r="S97" s="149"/>
      <c r="T97" s="149"/>
      <c r="U97" s="149"/>
      <c r="V97" s="149"/>
      <c r="W97" s="149"/>
      <c r="X97" s="149"/>
      <c r="Y97" s="149"/>
      <c r="Z97" s="149"/>
      <c r="AA97" s="149"/>
      <c r="AB97" s="149"/>
      <c r="AC97" s="149"/>
      <c r="AD97" s="149"/>
      <c r="AE97" s="149"/>
      <c r="AF97" s="149"/>
      <c r="AG97" s="149"/>
      <c r="AH97" s="149"/>
      <c r="AI97" s="149"/>
      <c r="AJ97" s="149"/>
      <c r="AK97" s="149"/>
    </row>
    <row r="98" spans="2:37">
      <c r="B98" s="149"/>
      <c r="C98" s="149"/>
      <c r="D98" s="149"/>
      <c r="E98" s="149"/>
      <c r="F98" s="149"/>
      <c r="G98" s="149"/>
      <c r="H98" s="149"/>
      <c r="I98" s="149"/>
      <c r="J98" s="149"/>
      <c r="K98" s="149"/>
      <c r="L98" s="149"/>
      <c r="M98" s="149"/>
      <c r="N98" s="149"/>
      <c r="O98" s="149"/>
      <c r="P98" s="149"/>
      <c r="Q98" s="149"/>
      <c r="R98" s="149"/>
      <c r="S98" s="149"/>
      <c r="T98" s="149"/>
      <c r="U98" s="149"/>
      <c r="V98" s="149"/>
      <c r="W98" s="149"/>
      <c r="X98" s="149"/>
      <c r="Y98" s="149"/>
      <c r="Z98" s="149"/>
      <c r="AA98" s="149"/>
      <c r="AB98" s="149"/>
      <c r="AC98" s="149"/>
      <c r="AD98" s="149"/>
      <c r="AE98" s="149"/>
      <c r="AF98" s="149"/>
      <c r="AG98" s="149"/>
      <c r="AH98" s="149"/>
      <c r="AI98" s="149"/>
      <c r="AJ98" s="149"/>
      <c r="AK98" s="149"/>
    </row>
    <row r="99" spans="2:37">
      <c r="B99" s="149"/>
      <c r="C99" s="149"/>
      <c r="D99" s="149"/>
      <c r="E99" s="149"/>
      <c r="F99" s="149"/>
      <c r="G99" s="149"/>
      <c r="H99" s="149"/>
      <c r="I99" s="149"/>
      <c r="J99" s="149"/>
      <c r="K99" s="149"/>
      <c r="L99" s="149"/>
      <c r="M99" s="149"/>
      <c r="N99" s="149"/>
      <c r="O99" s="149"/>
      <c r="P99" s="149"/>
      <c r="Q99" s="149"/>
      <c r="R99" s="149"/>
      <c r="S99" s="149"/>
      <c r="T99" s="149"/>
      <c r="U99" s="149"/>
      <c r="V99" s="149"/>
      <c r="W99" s="149"/>
      <c r="X99" s="149"/>
      <c r="Y99" s="149"/>
      <c r="Z99" s="149"/>
      <c r="AA99" s="149"/>
      <c r="AB99" s="149"/>
      <c r="AC99" s="149"/>
      <c r="AD99" s="149"/>
      <c r="AE99" s="149"/>
      <c r="AF99" s="149"/>
      <c r="AG99" s="149"/>
      <c r="AH99" s="149"/>
      <c r="AI99" s="149"/>
      <c r="AJ99" s="149"/>
      <c r="AK99" s="149"/>
    </row>
    <row r="100" spans="2:37">
      <c r="B100" s="149"/>
      <c r="C100" s="149"/>
      <c r="D100" s="149"/>
      <c r="E100" s="149"/>
      <c r="F100" s="149"/>
      <c r="G100" s="149"/>
      <c r="H100" s="149"/>
      <c r="I100" s="149"/>
      <c r="J100" s="149"/>
      <c r="K100" s="149"/>
      <c r="L100" s="149"/>
      <c r="M100" s="149"/>
      <c r="N100" s="149"/>
      <c r="O100" s="149"/>
      <c r="P100" s="149"/>
      <c r="Q100" s="149"/>
      <c r="R100" s="149"/>
      <c r="S100" s="149"/>
      <c r="T100" s="149"/>
      <c r="U100" s="149"/>
      <c r="V100" s="149"/>
      <c r="W100" s="149"/>
      <c r="X100" s="149"/>
      <c r="Y100" s="149"/>
      <c r="Z100" s="149"/>
      <c r="AA100" s="149"/>
      <c r="AB100" s="149"/>
      <c r="AC100" s="149"/>
      <c r="AD100" s="149"/>
      <c r="AE100" s="149"/>
      <c r="AF100" s="149"/>
      <c r="AG100" s="149"/>
      <c r="AH100" s="149"/>
      <c r="AI100" s="149"/>
      <c r="AJ100" s="149"/>
      <c r="AK100" s="149"/>
    </row>
  </sheetData>
  <mergeCells count="6">
    <mergeCell ref="B14:F15"/>
    <mergeCell ref="A2:B2"/>
    <mergeCell ref="A3:B3"/>
    <mergeCell ref="A5:B5"/>
    <mergeCell ref="A7:A8"/>
    <mergeCell ref="B7:B8"/>
  </mergeCells>
  <phoneticPr fontId="27" type="noConversion"/>
  <printOptions horizontalCentered="1" gridLines="1"/>
  <pageMargins left="0.43307086614173229" right="0.27559055118110237" top="0.62992125984251968" bottom="0.51181102362204722" header="0.23622047244094491" footer="0.23622047244094491"/>
  <pageSetup paperSize="9" scale="90" orientation="landscape" verticalDpi="300" r:id="rId1"/>
  <headerFooter alignWithMargins="0">
    <oddFooter>&amp;L&amp;"Bookman Old Style,Regular"Tariff Petition for determination of tariff for  FY 2015-16, approval of estimate for FY 2014-15 and truing-up for FY 2012-13 to FY 2013-14 for PPS-1</oddFooter>
  </headerFooter>
</worksheet>
</file>

<file path=xl/worksheets/sheet4.xml><?xml version="1.0" encoding="utf-8"?>
<worksheet xmlns="http://schemas.openxmlformats.org/spreadsheetml/2006/main" xmlns:r="http://schemas.openxmlformats.org/officeDocument/2006/relationships">
  <dimension ref="A1:H32"/>
  <sheetViews>
    <sheetView showGridLines="0" topLeftCell="A28" zoomScaleSheetLayoutView="80" workbookViewId="0">
      <selection activeCell="C28" sqref="C28"/>
    </sheetView>
  </sheetViews>
  <sheetFormatPr defaultColWidth="14.7109375" defaultRowHeight="12.75"/>
  <cols>
    <col min="1" max="1" width="6.42578125" style="34" customWidth="1"/>
    <col min="2" max="2" width="46.28515625" style="28" customWidth="1"/>
    <col min="3" max="3" width="12.28515625" style="28" customWidth="1"/>
    <col min="4" max="5" width="11.5703125" style="28" customWidth="1"/>
    <col min="6" max="7" width="10.28515625" style="28" customWidth="1"/>
    <col min="8" max="16384" width="14.7109375" style="28"/>
  </cols>
  <sheetData>
    <row r="1" spans="1:8" s="16" customFormat="1" ht="15" customHeight="1">
      <c r="A1" s="400"/>
      <c r="B1" s="400"/>
      <c r="C1" s="400"/>
      <c r="D1" s="400"/>
      <c r="E1" s="400"/>
      <c r="F1" s="400"/>
      <c r="G1" s="400"/>
    </row>
    <row r="2" spans="1:8" s="27" customFormat="1" ht="15" customHeight="1">
      <c r="A2" s="402" t="str">
        <f>Index!A2:C2</f>
        <v>Name of Company:</v>
      </c>
      <c r="B2" s="402"/>
      <c r="C2" s="403" t="str">
        <f>Index!D2</f>
        <v>PRAGATI POWER CORPORATION LIMITED</v>
      </c>
      <c r="D2" s="403"/>
      <c r="E2" s="403"/>
      <c r="F2" s="403"/>
      <c r="G2" s="403"/>
      <c r="H2" s="26"/>
    </row>
    <row r="3" spans="1:8" s="16" customFormat="1" ht="15" customHeight="1">
      <c r="A3" s="402" t="str">
        <f>Index!A3:C3</f>
        <v>Name of Plant/  Station:</v>
      </c>
      <c r="B3" s="402"/>
      <c r="C3" s="403" t="str">
        <f>Index!D3</f>
        <v>PRAGATI POWER STATION-I</v>
      </c>
      <c r="D3" s="403"/>
      <c r="E3" s="403"/>
      <c r="F3" s="403"/>
      <c r="G3" s="403"/>
    </row>
    <row r="4" spans="1:8" ht="15" customHeight="1">
      <c r="A4" s="400"/>
      <c r="B4" s="400"/>
      <c r="C4" s="400"/>
      <c r="D4" s="400"/>
      <c r="E4" s="400"/>
      <c r="F4" s="400"/>
      <c r="G4" s="400"/>
    </row>
    <row r="5" spans="1:8" ht="15" customHeight="1">
      <c r="A5" s="51" t="str">
        <f>Index!D10</f>
        <v>Normative Parameters Considered for Tariff Computations</v>
      </c>
      <c r="B5" s="51"/>
      <c r="C5" s="51"/>
      <c r="D5" s="51"/>
      <c r="E5" s="51"/>
      <c r="F5" s="51" t="s">
        <v>156</v>
      </c>
      <c r="G5" s="51" t="str">
        <f>Index!C10</f>
        <v>F3</v>
      </c>
    </row>
    <row r="6" spans="1:8" ht="15" customHeight="1">
      <c r="A6" s="401"/>
      <c r="B6" s="401"/>
      <c r="C6" s="401"/>
      <c r="D6" s="401"/>
      <c r="E6" s="401"/>
      <c r="F6" s="401"/>
      <c r="G6" s="401"/>
    </row>
    <row r="7" spans="1:8" ht="15" customHeight="1">
      <c r="A7" s="9"/>
      <c r="B7" s="9" t="s">
        <v>18</v>
      </c>
      <c r="C7" s="31" t="s">
        <v>118</v>
      </c>
      <c r="D7" s="70" t="s">
        <v>164</v>
      </c>
      <c r="E7" s="70" t="s">
        <v>165</v>
      </c>
      <c r="F7" s="70" t="s">
        <v>166</v>
      </c>
      <c r="G7" s="70" t="s">
        <v>746</v>
      </c>
    </row>
    <row r="8" spans="1:8" ht="15" customHeight="1">
      <c r="A8" s="9"/>
      <c r="B8" s="9"/>
      <c r="C8" s="31"/>
      <c r="D8" s="319" t="s">
        <v>24</v>
      </c>
      <c r="E8" s="319" t="s">
        <v>24</v>
      </c>
      <c r="F8" s="31" t="s">
        <v>8</v>
      </c>
      <c r="G8" s="9" t="s">
        <v>43</v>
      </c>
    </row>
    <row r="9" spans="1:8" ht="15" customHeight="1">
      <c r="A9" s="9"/>
      <c r="B9" s="77"/>
      <c r="C9" s="78"/>
      <c r="D9" s="78"/>
      <c r="E9" s="78"/>
      <c r="F9" s="31"/>
      <c r="G9" s="31"/>
    </row>
    <row r="10" spans="1:8" ht="15" customHeight="1">
      <c r="A10" s="78">
        <v>1</v>
      </c>
      <c r="B10" s="77" t="s">
        <v>207</v>
      </c>
      <c r="C10" s="78" t="s">
        <v>23</v>
      </c>
      <c r="D10" s="247">
        <v>0.14000000000000001</v>
      </c>
      <c r="E10" s="247">
        <v>0.14000000000000001</v>
      </c>
      <c r="F10" s="247">
        <v>0.14000000000000001</v>
      </c>
      <c r="G10" s="247">
        <v>0.14000000000000001</v>
      </c>
    </row>
    <row r="11" spans="1:8" ht="15" customHeight="1">
      <c r="A11" s="78">
        <f>A10+1</f>
        <v>2</v>
      </c>
      <c r="B11" s="77" t="s">
        <v>208</v>
      </c>
      <c r="C11" s="78" t="s">
        <v>23</v>
      </c>
      <c r="D11" s="247">
        <v>0.20007800000000001</v>
      </c>
      <c r="E11" s="247">
        <v>0.20960000000000001</v>
      </c>
      <c r="F11" s="247">
        <v>0.20960000000000001</v>
      </c>
      <c r="G11" s="247">
        <v>0.20960000000000001</v>
      </c>
    </row>
    <row r="12" spans="1:8" ht="15" customHeight="1">
      <c r="A12" s="78">
        <f t="shared" ref="A12:A24" si="0">A11+1</f>
        <v>3</v>
      </c>
      <c r="B12" s="77" t="s">
        <v>209</v>
      </c>
      <c r="C12" s="78" t="s">
        <v>23</v>
      </c>
      <c r="D12" s="247">
        <v>0.85</v>
      </c>
      <c r="E12" s="247">
        <v>0.85</v>
      </c>
      <c r="F12" s="247">
        <v>0.85</v>
      </c>
      <c r="G12" s="247">
        <v>0.85</v>
      </c>
    </row>
    <row r="13" spans="1:8" ht="15" customHeight="1">
      <c r="A13" s="78">
        <f t="shared" si="0"/>
        <v>4</v>
      </c>
      <c r="B13" s="77" t="s">
        <v>740</v>
      </c>
      <c r="C13" s="78" t="s">
        <v>23</v>
      </c>
      <c r="D13" s="239">
        <v>0.03</v>
      </c>
      <c r="E13" s="239">
        <v>0.03</v>
      </c>
      <c r="F13" s="239">
        <v>0.03</v>
      </c>
      <c r="G13" s="239">
        <v>0.03</v>
      </c>
    </row>
    <row r="14" spans="1:8">
      <c r="A14" s="78">
        <f t="shared" si="0"/>
        <v>5</v>
      </c>
      <c r="B14" s="79" t="s">
        <v>739</v>
      </c>
      <c r="C14" s="78" t="s">
        <v>177</v>
      </c>
      <c r="D14" s="78">
        <v>2000</v>
      </c>
      <c r="E14" s="78">
        <v>2000</v>
      </c>
      <c r="F14" s="78">
        <v>2036</v>
      </c>
      <c r="G14" s="78">
        <v>2036</v>
      </c>
    </row>
    <row r="15" spans="1:8">
      <c r="A15" s="78">
        <f t="shared" si="0"/>
        <v>6</v>
      </c>
      <c r="B15" s="77" t="s">
        <v>206</v>
      </c>
      <c r="C15" s="78" t="s">
        <v>210</v>
      </c>
      <c r="D15" s="78"/>
      <c r="E15" s="78"/>
      <c r="F15" s="78"/>
      <c r="G15" s="78"/>
    </row>
    <row r="16" spans="1:8">
      <c r="A16" s="78">
        <f t="shared" si="0"/>
        <v>7</v>
      </c>
      <c r="B16" s="77" t="s">
        <v>214</v>
      </c>
      <c r="C16" s="78" t="s">
        <v>211</v>
      </c>
      <c r="D16" s="78"/>
      <c r="E16" s="78"/>
      <c r="F16" s="78"/>
      <c r="G16" s="78"/>
    </row>
    <row r="17" spans="1:7">
      <c r="A17" s="78">
        <f t="shared" si="0"/>
        <v>8</v>
      </c>
      <c r="B17" s="79" t="s">
        <v>215</v>
      </c>
      <c r="C17" s="78" t="s">
        <v>212</v>
      </c>
      <c r="D17" s="78"/>
      <c r="E17" s="78"/>
      <c r="F17" s="78"/>
      <c r="G17" s="78"/>
    </row>
    <row r="18" spans="1:7">
      <c r="A18" s="78">
        <f t="shared" si="0"/>
        <v>9</v>
      </c>
      <c r="B18" s="77" t="s">
        <v>213</v>
      </c>
      <c r="C18" s="78" t="s">
        <v>216</v>
      </c>
      <c r="D18" s="76">
        <v>12.633078345454303</v>
      </c>
      <c r="E18" s="76">
        <v>15.404003097281167</v>
      </c>
      <c r="F18" s="76">
        <v>20.16</v>
      </c>
      <c r="G18" s="76">
        <v>20.16</v>
      </c>
    </row>
    <row r="19" spans="1:7">
      <c r="A19" s="78">
        <f t="shared" si="0"/>
        <v>10</v>
      </c>
      <c r="B19" s="77" t="s">
        <v>217</v>
      </c>
      <c r="C19" s="78" t="s">
        <v>218</v>
      </c>
      <c r="D19" s="78">
        <v>1</v>
      </c>
      <c r="E19" s="78">
        <v>1</v>
      </c>
      <c r="F19" s="78">
        <v>1</v>
      </c>
      <c r="G19" s="78">
        <v>1</v>
      </c>
    </row>
    <row r="20" spans="1:7">
      <c r="A20" s="78">
        <f t="shared" si="0"/>
        <v>11</v>
      </c>
      <c r="B20" s="79" t="s">
        <v>219</v>
      </c>
      <c r="C20" s="78" t="s">
        <v>218</v>
      </c>
      <c r="D20" s="78"/>
      <c r="E20" s="78"/>
      <c r="F20" s="78"/>
      <c r="G20" s="78"/>
    </row>
    <row r="21" spans="1:7">
      <c r="A21" s="78">
        <f t="shared" si="0"/>
        <v>12</v>
      </c>
      <c r="B21" s="77" t="s">
        <v>220</v>
      </c>
      <c r="C21" s="78" t="s">
        <v>741</v>
      </c>
      <c r="D21" s="76"/>
      <c r="E21" s="76"/>
      <c r="F21" s="76"/>
      <c r="G21" s="76"/>
    </row>
    <row r="22" spans="1:7">
      <c r="A22" s="78">
        <f t="shared" si="0"/>
        <v>13</v>
      </c>
      <c r="B22" s="77" t="s">
        <v>221</v>
      </c>
      <c r="C22" s="78" t="s">
        <v>222</v>
      </c>
      <c r="D22" s="413"/>
      <c r="E22" s="414"/>
      <c r="F22" s="414"/>
      <c r="G22" s="414"/>
    </row>
    <row r="23" spans="1:7">
      <c r="A23" s="78">
        <f t="shared" si="0"/>
        <v>14</v>
      </c>
      <c r="B23" s="77" t="s">
        <v>223</v>
      </c>
      <c r="C23" s="78" t="s">
        <v>218</v>
      </c>
      <c r="D23" s="78">
        <v>2</v>
      </c>
      <c r="E23" s="78">
        <v>2</v>
      </c>
      <c r="F23" s="78">
        <v>2</v>
      </c>
      <c r="G23" s="78">
        <v>2</v>
      </c>
    </row>
    <row r="24" spans="1:7">
      <c r="A24" s="78">
        <f t="shared" si="0"/>
        <v>15</v>
      </c>
      <c r="B24" s="77" t="s">
        <v>671</v>
      </c>
      <c r="C24" s="78" t="s">
        <v>23</v>
      </c>
      <c r="D24" s="247">
        <v>0.13500000000000001</v>
      </c>
      <c r="E24" s="247">
        <v>0.13500000000000001</v>
      </c>
      <c r="F24" s="247">
        <v>0.13500000000000001</v>
      </c>
      <c r="G24" s="247">
        <v>0.13500000000000001</v>
      </c>
    </row>
    <row r="25" spans="1:7">
      <c r="A25" s="9"/>
      <c r="B25" s="77"/>
      <c r="C25" s="78"/>
      <c r="D25" s="78"/>
      <c r="E25" s="78"/>
      <c r="F25" s="78"/>
      <c r="G25" s="78"/>
    </row>
    <row r="26" spans="1:7">
      <c r="B26" s="80"/>
      <c r="C26" s="80"/>
      <c r="D26" s="80"/>
      <c r="E26" s="80"/>
      <c r="F26" s="80"/>
      <c r="G26" s="80"/>
    </row>
    <row r="27" spans="1:7">
      <c r="B27" s="80"/>
    </row>
    <row r="28" spans="1:7">
      <c r="B28" s="80"/>
    </row>
    <row r="29" spans="1:7">
      <c r="B29" s="80"/>
    </row>
    <row r="30" spans="1:7">
      <c r="B30" s="80"/>
    </row>
    <row r="31" spans="1:7">
      <c r="B31" s="80"/>
    </row>
    <row r="32" spans="1:7">
      <c r="B32" s="80"/>
    </row>
  </sheetData>
  <mergeCells count="8">
    <mergeCell ref="A6:G6"/>
    <mergeCell ref="D22:G22"/>
    <mergeCell ref="A1:G1"/>
    <mergeCell ref="A4:G4"/>
    <mergeCell ref="A2:B2"/>
    <mergeCell ref="A3:B3"/>
    <mergeCell ref="C2:G2"/>
    <mergeCell ref="C3:G3"/>
  </mergeCells>
  <phoneticPr fontId="27" type="noConversion"/>
  <printOptions horizontalCentered="1" gridLines="1"/>
  <pageMargins left="0.42" right="0.27" top="0.62" bottom="0.5" header="0.25" footer="0.25"/>
  <pageSetup paperSize="9" scale="80" orientation="landscape" r:id="rId1"/>
  <headerFooter alignWithMargins="0">
    <oddFooter>&amp;L&amp;"Bookman Old Style,Regular"Tariff Petition for determination of tariff for  FY 2015-16, approval of estimate for FY 2014-15 and truing-up for FY 2012-13 to FY 2013-14 for PPS-1</oddFooter>
  </headerFooter>
</worksheet>
</file>

<file path=xl/worksheets/sheet5.xml><?xml version="1.0" encoding="utf-8"?>
<worksheet xmlns="http://schemas.openxmlformats.org/spreadsheetml/2006/main" xmlns:r="http://schemas.openxmlformats.org/officeDocument/2006/relationships">
  <sheetPr enableFormatConditionsCalculation="0">
    <tabColor indexed="50"/>
  </sheetPr>
  <dimension ref="A1:G55"/>
  <sheetViews>
    <sheetView showGridLines="0" topLeftCell="A27" zoomScaleSheetLayoutView="80" workbookViewId="0">
      <selection activeCell="G27" sqref="G27"/>
    </sheetView>
  </sheetViews>
  <sheetFormatPr defaultColWidth="14.7109375" defaultRowHeight="12.75"/>
  <cols>
    <col min="1" max="1" width="4.28515625" style="25" bestFit="1" customWidth="1"/>
    <col min="2" max="2" width="50" style="24" customWidth="1"/>
    <col min="3" max="3" width="13.85546875" style="25" bestFit="1" customWidth="1"/>
    <col min="4" max="5" width="13.85546875" style="25" customWidth="1"/>
    <col min="6" max="7" width="11.7109375" style="25" customWidth="1"/>
    <col min="8" max="16384" width="14.7109375" style="24"/>
  </cols>
  <sheetData>
    <row r="1" spans="1:7" s="10" customFormat="1" ht="15" customHeight="1">
      <c r="A1" s="400"/>
      <c r="B1" s="400"/>
      <c r="C1" s="400"/>
      <c r="D1" s="400"/>
      <c r="E1" s="400"/>
      <c r="F1" s="400"/>
      <c r="G1" s="400"/>
    </row>
    <row r="2" spans="1:7" s="10" customFormat="1" ht="15" customHeight="1">
      <c r="A2" s="402" t="str">
        <f>Index!A2:C2</f>
        <v>Name of Company:</v>
      </c>
      <c r="B2" s="402"/>
      <c r="C2" s="403" t="str">
        <f>Index!D2</f>
        <v>PRAGATI POWER CORPORATION LIMITED</v>
      </c>
      <c r="D2" s="403"/>
      <c r="E2" s="403"/>
      <c r="F2" s="403"/>
      <c r="G2" s="403"/>
    </row>
    <row r="3" spans="1:7" s="10" customFormat="1" ht="15" customHeight="1">
      <c r="A3" s="402" t="str">
        <f>Index!A3:C3</f>
        <v>Name of Plant/  Station:</v>
      </c>
      <c r="B3" s="402"/>
      <c r="C3" s="403" t="str">
        <f>Index!D3</f>
        <v>PRAGATI POWER STATION-I</v>
      </c>
      <c r="D3" s="403"/>
      <c r="E3" s="403"/>
      <c r="F3" s="403"/>
      <c r="G3" s="403"/>
    </row>
    <row r="4" spans="1:7" s="55" customFormat="1" ht="15" customHeight="1">
      <c r="A4" s="400"/>
      <c r="B4" s="400"/>
      <c r="C4" s="400"/>
      <c r="D4" s="400"/>
      <c r="E4" s="400"/>
      <c r="F4" s="400"/>
      <c r="G4" s="400"/>
    </row>
    <row r="5" spans="1:7" s="10" customFormat="1">
      <c r="A5" s="51" t="str">
        <f>Index!D11</f>
        <v>Generation Details and Variable Cost</v>
      </c>
      <c r="B5" s="51"/>
      <c r="C5" s="51"/>
      <c r="D5" s="51"/>
      <c r="E5" s="51"/>
      <c r="F5" s="51" t="s">
        <v>156</v>
      </c>
      <c r="G5" s="316" t="str">
        <f>Index!C11</f>
        <v>F4</v>
      </c>
    </row>
    <row r="6" spans="1:7" s="10" customFormat="1">
      <c r="A6" s="401"/>
      <c r="B6" s="401"/>
      <c r="C6" s="401"/>
      <c r="D6" s="401"/>
      <c r="E6" s="401"/>
      <c r="F6" s="401"/>
      <c r="G6" s="401"/>
    </row>
    <row r="7" spans="1:7">
      <c r="A7" s="417"/>
      <c r="B7" s="418" t="s">
        <v>18</v>
      </c>
      <c r="C7" s="418" t="s">
        <v>118</v>
      </c>
      <c r="D7" s="70" t="s">
        <v>164</v>
      </c>
      <c r="E7" s="70" t="s">
        <v>165</v>
      </c>
      <c r="F7" s="70" t="s">
        <v>166</v>
      </c>
      <c r="G7" s="70" t="s">
        <v>746</v>
      </c>
    </row>
    <row r="8" spans="1:7">
      <c r="A8" s="417"/>
      <c r="B8" s="418"/>
      <c r="C8" s="418"/>
      <c r="D8" s="31" t="s">
        <v>24</v>
      </c>
      <c r="E8" s="31" t="s">
        <v>24</v>
      </c>
      <c r="F8" s="31" t="s">
        <v>8</v>
      </c>
      <c r="G8" s="9" t="s">
        <v>43</v>
      </c>
    </row>
    <row r="9" spans="1:7" ht="15" customHeight="1">
      <c r="A9" s="67">
        <v>1</v>
      </c>
      <c r="B9" s="58" t="s">
        <v>116</v>
      </c>
      <c r="C9" s="59" t="s">
        <v>112</v>
      </c>
      <c r="D9" s="243">
        <v>330</v>
      </c>
      <c r="E9" s="243">
        <v>330</v>
      </c>
      <c r="F9" s="76">
        <v>330</v>
      </c>
      <c r="G9" s="76">
        <v>330</v>
      </c>
    </row>
    <row r="10" spans="1:7" ht="15" customHeight="1">
      <c r="A10" s="67">
        <f t="shared" ref="A10:A15" si="0">A9+1</f>
        <v>2</v>
      </c>
      <c r="B10" s="58" t="s">
        <v>224</v>
      </c>
      <c r="C10" s="59" t="s">
        <v>23</v>
      </c>
      <c r="D10" s="238">
        <v>0.86770000000000003</v>
      </c>
      <c r="E10" s="238">
        <v>0.83899999999999997</v>
      </c>
      <c r="F10" s="247">
        <v>0.85</v>
      </c>
      <c r="G10" s="247">
        <v>0.85</v>
      </c>
    </row>
    <row r="11" spans="1:7" ht="15" customHeight="1">
      <c r="A11" s="67">
        <f t="shared" si="0"/>
        <v>3</v>
      </c>
      <c r="B11" s="58" t="s">
        <v>225</v>
      </c>
      <c r="C11" s="59" t="s">
        <v>9</v>
      </c>
      <c r="D11" s="59">
        <v>2508.2800000000002</v>
      </c>
      <c r="E11" s="59">
        <v>2425.3519999999999</v>
      </c>
      <c r="F11" s="82">
        <f>F9*365*24*0.85/1000</f>
        <v>2457.1799999999998</v>
      </c>
      <c r="G11" s="82">
        <f>G9*366*24*0.85/1000</f>
        <v>2463.9119999999998</v>
      </c>
    </row>
    <row r="12" spans="1:7" s="10" customFormat="1" ht="15" customHeight="1">
      <c r="A12" s="67">
        <f t="shared" si="0"/>
        <v>4</v>
      </c>
      <c r="B12" s="62" t="s">
        <v>226</v>
      </c>
      <c r="C12" s="63" t="s">
        <v>23</v>
      </c>
      <c r="D12" s="239">
        <f>D13/D11</f>
        <v>2.6492257642687419E-2</v>
      </c>
      <c r="E12" s="239">
        <f>E13/E11</f>
        <v>2.7313148771807145E-2</v>
      </c>
      <c r="F12" s="239">
        <v>0.03</v>
      </c>
      <c r="G12" s="239">
        <v>0.03</v>
      </c>
    </row>
    <row r="13" spans="1:7" s="10" customFormat="1" ht="15" customHeight="1">
      <c r="A13" s="67">
        <f t="shared" si="0"/>
        <v>5</v>
      </c>
      <c r="B13" s="62" t="s">
        <v>226</v>
      </c>
      <c r="C13" s="63" t="s">
        <v>9</v>
      </c>
      <c r="D13" s="76">
        <v>66.45</v>
      </c>
      <c r="E13" s="63">
        <v>66.244</v>
      </c>
      <c r="F13" s="76">
        <f>F11*F12</f>
        <v>73.715399999999988</v>
      </c>
      <c r="G13" s="76">
        <f>G11*G12</f>
        <v>73.917359999999988</v>
      </c>
    </row>
    <row r="14" spans="1:7" s="10" customFormat="1" ht="15" customHeight="1">
      <c r="A14" s="67">
        <f t="shared" si="0"/>
        <v>6</v>
      </c>
      <c r="B14" s="62" t="s">
        <v>0</v>
      </c>
      <c r="C14" s="63" t="s">
        <v>9</v>
      </c>
      <c r="D14" s="76">
        <f>D11-D13</f>
        <v>2441.8300000000004</v>
      </c>
      <c r="E14" s="76">
        <f>E11-E13</f>
        <v>2359.1079999999997</v>
      </c>
      <c r="F14" s="76">
        <f>F11-F13</f>
        <v>2383.4645999999998</v>
      </c>
      <c r="G14" s="76">
        <f>G11-G13</f>
        <v>2389.9946399999999</v>
      </c>
    </row>
    <row r="15" spans="1:7" s="10" customFormat="1" ht="15" customHeight="1">
      <c r="A15" s="67">
        <f t="shared" si="0"/>
        <v>7</v>
      </c>
      <c r="B15" s="62" t="s">
        <v>721</v>
      </c>
      <c r="C15" s="63" t="s">
        <v>227</v>
      </c>
      <c r="D15" s="244">
        <v>1989</v>
      </c>
      <c r="E15" s="244">
        <v>1990</v>
      </c>
      <c r="F15" s="75">
        <v>2036</v>
      </c>
      <c r="G15" s="75">
        <v>2036</v>
      </c>
    </row>
    <row r="16" spans="1:7" s="10" customFormat="1" ht="15" customHeight="1">
      <c r="A16" s="67">
        <f>A15+1</f>
        <v>8</v>
      </c>
      <c r="B16" s="62" t="s">
        <v>722</v>
      </c>
      <c r="C16" s="63" t="s">
        <v>723</v>
      </c>
      <c r="D16" s="244">
        <v>3121</v>
      </c>
      <c r="E16" s="244">
        <v>3161</v>
      </c>
      <c r="F16" s="75">
        <v>3135</v>
      </c>
      <c r="G16" s="75">
        <v>3135</v>
      </c>
    </row>
    <row r="17" spans="1:7" s="10" customFormat="1" ht="15" customHeight="1">
      <c r="A17" s="67"/>
      <c r="B17" s="62"/>
      <c r="C17" s="63"/>
      <c r="D17" s="63"/>
      <c r="E17" s="63"/>
      <c r="F17" s="75"/>
      <c r="G17" s="75"/>
    </row>
    <row r="18" spans="1:7" s="10" customFormat="1" ht="15" hidden="1" customHeight="1">
      <c r="A18" s="67"/>
      <c r="B18" s="60" t="s">
        <v>239</v>
      </c>
      <c r="C18" s="63"/>
      <c r="D18" s="63"/>
      <c r="E18" s="63"/>
      <c r="F18" s="75"/>
      <c r="G18" s="75"/>
    </row>
    <row r="19" spans="1:7" ht="15" hidden="1" customHeight="1">
      <c r="A19" s="67">
        <f>A16+1</f>
        <v>9</v>
      </c>
      <c r="B19" s="62" t="s">
        <v>228</v>
      </c>
      <c r="C19" s="63" t="s">
        <v>229</v>
      </c>
      <c r="D19" s="63"/>
      <c r="E19" s="63"/>
      <c r="F19" s="76"/>
      <c r="G19" s="76"/>
    </row>
    <row r="20" spans="1:7" ht="15" hidden="1" customHeight="1">
      <c r="A20" s="67">
        <f t="shared" ref="A20:A26" si="1">A19+1</f>
        <v>10</v>
      </c>
      <c r="B20" s="62" t="s">
        <v>233</v>
      </c>
      <c r="C20" s="63" t="s">
        <v>230</v>
      </c>
      <c r="D20" s="63"/>
      <c r="E20" s="63"/>
      <c r="F20" s="76"/>
      <c r="G20" s="76"/>
    </row>
    <row r="21" spans="1:7" ht="15" hidden="1" customHeight="1">
      <c r="A21" s="67">
        <f t="shared" si="1"/>
        <v>11</v>
      </c>
      <c r="B21" s="62" t="s">
        <v>232</v>
      </c>
      <c r="C21" s="63" t="s">
        <v>231</v>
      </c>
      <c r="D21" s="63"/>
      <c r="E21" s="63"/>
      <c r="F21" s="76"/>
      <c r="G21" s="76"/>
    </row>
    <row r="22" spans="1:7" ht="15" hidden="1" customHeight="1">
      <c r="A22" s="67">
        <f t="shared" si="1"/>
        <v>12</v>
      </c>
      <c r="B22" s="62" t="s">
        <v>115</v>
      </c>
      <c r="C22" s="63" t="s">
        <v>230</v>
      </c>
      <c r="D22" s="63"/>
      <c r="E22" s="63"/>
      <c r="F22" s="76"/>
      <c r="G22" s="76"/>
    </row>
    <row r="23" spans="1:7" ht="15" hidden="1" customHeight="1">
      <c r="A23" s="67">
        <f t="shared" si="1"/>
        <v>13</v>
      </c>
      <c r="B23" s="62" t="s">
        <v>115</v>
      </c>
      <c r="C23" s="63" t="s">
        <v>23</v>
      </c>
      <c r="D23" s="63"/>
      <c r="E23" s="63"/>
      <c r="F23" s="76"/>
      <c r="G23" s="76"/>
    </row>
    <row r="24" spans="1:7" ht="15" hidden="1" customHeight="1">
      <c r="A24" s="67">
        <f t="shared" si="1"/>
        <v>14</v>
      </c>
      <c r="B24" s="65" t="s">
        <v>260</v>
      </c>
      <c r="C24" s="59" t="s">
        <v>230</v>
      </c>
      <c r="D24" s="59"/>
      <c r="E24" s="59"/>
      <c r="F24" s="76"/>
      <c r="G24" s="76"/>
    </row>
    <row r="25" spans="1:7" ht="15" hidden="1" customHeight="1">
      <c r="A25" s="67">
        <f t="shared" si="1"/>
        <v>15</v>
      </c>
      <c r="B25" s="65" t="s">
        <v>238</v>
      </c>
      <c r="C25" s="59" t="s">
        <v>211</v>
      </c>
      <c r="D25" s="59"/>
      <c r="E25" s="59"/>
      <c r="F25" s="76"/>
      <c r="G25" s="76"/>
    </row>
    <row r="26" spans="1:7" ht="15" hidden="1" customHeight="1">
      <c r="A26" s="67">
        <f t="shared" si="1"/>
        <v>16</v>
      </c>
      <c r="B26" s="65" t="s">
        <v>214</v>
      </c>
      <c r="C26" s="59" t="s">
        <v>651</v>
      </c>
      <c r="D26" s="59"/>
      <c r="E26" s="59"/>
      <c r="F26" s="76"/>
      <c r="G26" s="76"/>
    </row>
    <row r="27" spans="1:7" ht="15" customHeight="1">
      <c r="A27" s="67"/>
      <c r="B27" s="65"/>
      <c r="C27" s="59"/>
      <c r="D27" s="59"/>
      <c r="E27" s="59"/>
      <c r="F27" s="76"/>
      <c r="G27" s="76"/>
    </row>
    <row r="28" spans="1:7" ht="15" customHeight="1">
      <c r="A28" s="67"/>
      <c r="B28" s="81" t="s">
        <v>240</v>
      </c>
      <c r="C28" s="59"/>
      <c r="D28" s="59"/>
      <c r="E28" s="59"/>
      <c r="F28" s="76"/>
      <c r="G28" s="76"/>
    </row>
    <row r="29" spans="1:7" ht="15" customHeight="1">
      <c r="A29" s="67">
        <v>17</v>
      </c>
      <c r="B29" s="65" t="s">
        <v>234</v>
      </c>
      <c r="C29" s="59" t="s">
        <v>237</v>
      </c>
      <c r="D29" s="63">
        <v>9591.49</v>
      </c>
      <c r="E29" s="63">
        <v>9620.2000000000007</v>
      </c>
      <c r="F29" s="76">
        <v>9698</v>
      </c>
      <c r="G29" s="76">
        <v>9698</v>
      </c>
    </row>
    <row r="30" spans="1:7" ht="15" customHeight="1">
      <c r="A30" s="67">
        <v>18</v>
      </c>
      <c r="B30" s="65" t="s">
        <v>235</v>
      </c>
      <c r="C30" s="59" t="s">
        <v>236</v>
      </c>
      <c r="D30" s="59">
        <v>525.12300000000005</v>
      </c>
      <c r="E30" s="59">
        <v>504.959</v>
      </c>
      <c r="F30" s="76">
        <f>(F11*F15)/F29</f>
        <v>515.86084553516184</v>
      </c>
      <c r="G30" s="76">
        <f>(G11*G15)/G29</f>
        <v>517.27416292018972</v>
      </c>
    </row>
    <row r="31" spans="1:7" ht="15" customHeight="1">
      <c r="A31" s="67">
        <f>A30+1</f>
        <v>19</v>
      </c>
      <c r="B31" s="65" t="s">
        <v>244</v>
      </c>
      <c r="C31" s="59" t="s">
        <v>245</v>
      </c>
      <c r="D31" s="76">
        <f>D30/D11</f>
        <v>0.20935581354553717</v>
      </c>
      <c r="E31" s="76">
        <f>E30/E11</f>
        <v>0.20820029422533307</v>
      </c>
      <c r="F31" s="76">
        <f>F30/F11</f>
        <v>0.20994019385440296</v>
      </c>
      <c r="G31" s="76">
        <f>G30/G11</f>
        <v>0.20994019385440299</v>
      </c>
    </row>
    <row r="32" spans="1:7" ht="15" customHeight="1">
      <c r="A32" s="67">
        <f>A31+1</f>
        <v>20</v>
      </c>
      <c r="B32" s="65" t="s">
        <v>241</v>
      </c>
      <c r="C32" s="59" t="s">
        <v>216</v>
      </c>
      <c r="D32" s="289">
        <f>D33/D30*10</f>
        <v>12.633078345454303</v>
      </c>
      <c r="E32" s="289">
        <f>E33/E30*10</f>
        <v>15.404003097281167</v>
      </c>
      <c r="F32" s="318">
        <v>20.16</v>
      </c>
      <c r="G32" s="318">
        <v>20.16</v>
      </c>
    </row>
    <row r="33" spans="1:7" ht="15" customHeight="1">
      <c r="A33" s="67">
        <f>A32+1</f>
        <v>21</v>
      </c>
      <c r="B33" s="65" t="s">
        <v>242</v>
      </c>
      <c r="C33" s="59" t="s">
        <v>670</v>
      </c>
      <c r="D33" s="59">
        <v>663.39200000000005</v>
      </c>
      <c r="E33" s="59">
        <v>777.83900000000006</v>
      </c>
      <c r="F33" s="76">
        <f>(F30*F32)/10</f>
        <v>1039.9754645988864</v>
      </c>
      <c r="G33" s="76">
        <f>(G30*G32)/10</f>
        <v>1042.8247124471025</v>
      </c>
    </row>
    <row r="34" spans="1:7" ht="15" customHeight="1">
      <c r="A34" s="67"/>
      <c r="B34" s="65"/>
      <c r="C34" s="59"/>
      <c r="D34" s="59"/>
      <c r="E34" s="59"/>
      <c r="F34" s="76"/>
      <c r="G34" s="76"/>
    </row>
    <row r="35" spans="1:7" ht="15" hidden="1" customHeight="1">
      <c r="A35" s="67"/>
      <c r="B35" s="81" t="s">
        <v>248</v>
      </c>
      <c r="C35" s="59"/>
      <c r="D35" s="59"/>
      <c r="E35" s="59"/>
      <c r="F35" s="76"/>
      <c r="G35" s="76"/>
    </row>
    <row r="36" spans="1:7" ht="15" hidden="1" customHeight="1">
      <c r="A36" s="67">
        <f>A33+1</f>
        <v>22</v>
      </c>
      <c r="B36" s="65" t="s">
        <v>249</v>
      </c>
      <c r="C36" s="59" t="s">
        <v>246</v>
      </c>
      <c r="D36" s="59"/>
      <c r="E36" s="59"/>
      <c r="F36" s="76"/>
      <c r="G36" s="76"/>
    </row>
    <row r="37" spans="1:7" ht="15" hidden="1" customHeight="1">
      <c r="A37" s="67">
        <f>A36+1</f>
        <v>23</v>
      </c>
      <c r="B37" s="65" t="s">
        <v>250</v>
      </c>
      <c r="C37" s="59" t="s">
        <v>247</v>
      </c>
      <c r="D37" s="59"/>
      <c r="E37" s="59"/>
      <c r="F37" s="76"/>
      <c r="G37" s="76"/>
    </row>
    <row r="38" spans="1:7" ht="15" hidden="1" customHeight="1">
      <c r="A38" s="67">
        <f>A37+1</f>
        <v>24</v>
      </c>
      <c r="B38" s="65" t="s">
        <v>251</v>
      </c>
      <c r="C38" s="59" t="s">
        <v>210</v>
      </c>
      <c r="D38" s="59"/>
      <c r="E38" s="59"/>
      <c r="F38" s="76"/>
      <c r="G38" s="76"/>
    </row>
    <row r="39" spans="1:7" ht="15" hidden="1" customHeight="1">
      <c r="A39" s="67">
        <f>A38+1</f>
        <v>25</v>
      </c>
      <c r="B39" s="65" t="s">
        <v>252</v>
      </c>
      <c r="C39" s="59" t="s">
        <v>212</v>
      </c>
      <c r="D39" s="59"/>
      <c r="E39" s="59"/>
      <c r="F39" s="76"/>
      <c r="G39" s="76"/>
    </row>
    <row r="40" spans="1:7" ht="15" hidden="1" customHeight="1">
      <c r="A40" s="67">
        <f>A39+1</f>
        <v>26</v>
      </c>
      <c r="B40" s="65" t="s">
        <v>253</v>
      </c>
      <c r="C40" s="59" t="s">
        <v>670</v>
      </c>
      <c r="D40" s="59"/>
      <c r="E40" s="59"/>
      <c r="F40" s="76"/>
      <c r="G40" s="76"/>
    </row>
    <row r="41" spans="1:7" ht="15" customHeight="1">
      <c r="A41" s="67"/>
      <c r="B41" s="65"/>
      <c r="C41" s="59"/>
      <c r="D41" s="59"/>
      <c r="E41" s="59"/>
      <c r="F41" s="76"/>
      <c r="G41" s="76"/>
    </row>
    <row r="42" spans="1:7" ht="15" customHeight="1">
      <c r="A42" s="67"/>
      <c r="B42" s="60" t="s">
        <v>255</v>
      </c>
      <c r="C42" s="73" t="s">
        <v>670</v>
      </c>
      <c r="D42" s="73"/>
      <c r="E42" s="73"/>
      <c r="F42" s="76"/>
      <c r="G42" s="74"/>
    </row>
    <row r="43" spans="1:7" ht="15" customHeight="1">
      <c r="A43" s="67"/>
      <c r="B43" s="60" t="s">
        <v>256</v>
      </c>
      <c r="C43" s="73" t="s">
        <v>670</v>
      </c>
      <c r="D43" s="245">
        <f>D33</f>
        <v>663.39200000000005</v>
      </c>
      <c r="E43" s="245">
        <f>E33</f>
        <v>777.83900000000006</v>
      </c>
      <c r="F43" s="245">
        <f>F33</f>
        <v>1039.9754645988864</v>
      </c>
      <c r="G43" s="245">
        <f>G33</f>
        <v>1042.8247124471025</v>
      </c>
    </row>
    <row r="44" spans="1:7" ht="15" customHeight="1">
      <c r="A44" s="67"/>
      <c r="B44" s="60" t="s">
        <v>257</v>
      </c>
      <c r="C44" s="73" t="s">
        <v>670</v>
      </c>
      <c r="D44" s="73"/>
      <c r="E44" s="73"/>
      <c r="F44" s="245"/>
      <c r="G44" s="245"/>
    </row>
    <row r="45" spans="1:7" ht="15" customHeight="1">
      <c r="A45" s="415"/>
      <c r="B45" s="416"/>
      <c r="C45" s="416"/>
      <c r="D45" s="416"/>
      <c r="E45" s="416"/>
      <c r="F45" s="416"/>
      <c r="G45" s="416"/>
    </row>
    <row r="46" spans="1:7" ht="15" customHeight="1">
      <c r="A46" s="68" t="s">
        <v>21</v>
      </c>
      <c r="B46" s="60" t="s">
        <v>160</v>
      </c>
      <c r="C46" s="61"/>
      <c r="D46" s="61"/>
      <c r="E46" s="61"/>
      <c r="F46" s="74"/>
      <c r="G46" s="74"/>
    </row>
    <row r="47" spans="1:7" ht="15" customHeight="1">
      <c r="A47" s="67"/>
      <c r="B47" s="62" t="s">
        <v>258</v>
      </c>
      <c r="C47" s="63" t="s">
        <v>254</v>
      </c>
      <c r="D47" s="63"/>
      <c r="E47" s="63"/>
      <c r="F47" s="71"/>
      <c r="G47" s="71"/>
    </row>
    <row r="48" spans="1:7" ht="15" customHeight="1">
      <c r="A48" s="67"/>
      <c r="B48" s="62" t="s">
        <v>259</v>
      </c>
      <c r="C48" s="63" t="s">
        <v>254</v>
      </c>
      <c r="D48" s="244">
        <f>D43/D14*10</f>
        <v>2.7167820855669724</v>
      </c>
      <c r="E48" s="244">
        <f>E43/E14*10</f>
        <v>3.2971741861754533</v>
      </c>
      <c r="F48" s="244">
        <f>F43/F14*10</f>
        <v>4.3632931011389324</v>
      </c>
      <c r="G48" s="244">
        <f>G43/G14*10</f>
        <v>4.3632931011389324</v>
      </c>
    </row>
    <row r="49" spans="1:7" ht="15" customHeight="1">
      <c r="A49" s="67"/>
      <c r="B49" s="62" t="s">
        <v>727</v>
      </c>
      <c r="C49" s="63" t="s">
        <v>254</v>
      </c>
      <c r="D49" s="335">
        <v>2.69</v>
      </c>
      <c r="E49" s="335">
        <v>3.28</v>
      </c>
      <c r="F49" s="335">
        <v>4.3600000000000003</v>
      </c>
      <c r="G49" s="335">
        <v>4.3600000000000003</v>
      </c>
    </row>
    <row r="50" spans="1:7" ht="15" customHeight="1">
      <c r="A50" s="67"/>
      <c r="B50" s="62" t="s">
        <v>728</v>
      </c>
      <c r="C50" s="63" t="s">
        <v>254</v>
      </c>
      <c r="D50" s="335">
        <v>4.1500000000000004</v>
      </c>
      <c r="E50" s="335">
        <v>5.1100000000000003</v>
      </c>
      <c r="F50" s="335">
        <v>6.58</v>
      </c>
      <c r="G50" s="335">
        <v>6.58</v>
      </c>
    </row>
    <row r="51" spans="1:7" ht="15" customHeight="1">
      <c r="A51" s="56"/>
      <c r="B51" s="21"/>
      <c r="C51" s="22"/>
      <c r="D51" s="22"/>
      <c r="E51" s="22"/>
      <c r="F51" s="57"/>
      <c r="G51" s="57"/>
    </row>
    <row r="52" spans="1:7">
      <c r="B52" s="48"/>
    </row>
    <row r="53" spans="1:7">
      <c r="B53" s="53"/>
    </row>
    <row r="54" spans="1:7">
      <c r="B54" s="53"/>
    </row>
    <row r="55" spans="1:7" ht="12.75" customHeight="1">
      <c r="B55" s="54"/>
    </row>
  </sheetData>
  <mergeCells count="11">
    <mergeCell ref="A1:G1"/>
    <mergeCell ref="A4:G4"/>
    <mergeCell ref="A2:B2"/>
    <mergeCell ref="A3:B3"/>
    <mergeCell ref="C2:G2"/>
    <mergeCell ref="C3:G3"/>
    <mergeCell ref="A45:G45"/>
    <mergeCell ref="A6:G6"/>
    <mergeCell ref="A7:A8"/>
    <mergeCell ref="B7:B8"/>
    <mergeCell ref="C7:C8"/>
  </mergeCells>
  <phoneticPr fontId="27" type="noConversion"/>
  <printOptions horizontalCentered="1" gridLines="1"/>
  <pageMargins left="0.43307086614173229" right="0.27559055118110237" top="0.62992125984251968" bottom="0.51181102362204722" header="0.23622047244094491" footer="0.23622047244094491"/>
  <pageSetup paperSize="9" scale="70" orientation="landscape" verticalDpi="300" r:id="rId1"/>
  <headerFooter alignWithMargins="0">
    <oddFooter>&amp;L&amp;"Bookman Old Style,Regular"Tariff Petition for determination of tariff for  FY 2015-16, approval of estimate for FY 2014-15 and truing-up for FY 2012-13 to FY 2013-14 for PPS-1</oddFooter>
  </headerFooter>
</worksheet>
</file>

<file path=xl/worksheets/sheet6.xml><?xml version="1.0" encoding="utf-8"?>
<worksheet xmlns="http://schemas.openxmlformats.org/spreadsheetml/2006/main" xmlns:r="http://schemas.openxmlformats.org/officeDocument/2006/relationships">
  <sheetPr enableFormatConditionsCalculation="0">
    <tabColor indexed="50"/>
  </sheetPr>
  <dimension ref="A1:F20"/>
  <sheetViews>
    <sheetView showGridLines="0" topLeftCell="A5" zoomScale="80" zoomScaleNormal="80" zoomScaleSheetLayoutView="80" workbookViewId="0">
      <selection activeCell="C59" sqref="C59"/>
    </sheetView>
  </sheetViews>
  <sheetFormatPr defaultRowHeight="12.75"/>
  <cols>
    <col min="1" max="1" width="3.42578125" bestFit="1" customWidth="1"/>
    <col min="2" max="2" width="57.140625" bestFit="1" customWidth="1"/>
    <col min="3" max="3" width="10" bestFit="1" customWidth="1"/>
    <col min="4" max="6" width="12.42578125" bestFit="1" customWidth="1"/>
  </cols>
  <sheetData>
    <row r="1" spans="1:6">
      <c r="A1" s="102"/>
      <c r="B1" s="102"/>
      <c r="C1" s="102"/>
      <c r="D1" s="102"/>
      <c r="E1" s="102"/>
      <c r="F1" s="102"/>
    </row>
    <row r="2" spans="1:6">
      <c r="A2" s="402" t="str">
        <f>Index!A2:C2</f>
        <v>Name of Company:</v>
      </c>
      <c r="B2" s="402"/>
      <c r="C2" s="403" t="str">
        <f>Index!D2</f>
        <v>PRAGATI POWER CORPORATION LIMITED</v>
      </c>
      <c r="D2" s="403"/>
      <c r="E2" s="403"/>
      <c r="F2" s="403"/>
    </row>
    <row r="3" spans="1:6">
      <c r="A3" s="402" t="str">
        <f>Index!A3:C3</f>
        <v>Name of Plant/  Station:</v>
      </c>
      <c r="B3" s="402"/>
      <c r="C3" s="403" t="str">
        <f>Index!D3</f>
        <v>PRAGATI POWER STATION-I</v>
      </c>
      <c r="D3" s="403"/>
      <c r="E3" s="403"/>
      <c r="F3" s="403"/>
    </row>
    <row r="4" spans="1:6">
      <c r="A4" s="102"/>
      <c r="B4" s="102"/>
      <c r="C4" s="102"/>
      <c r="D4" s="102"/>
      <c r="E4" s="102"/>
      <c r="F4" s="102"/>
    </row>
    <row r="5" spans="1:6">
      <c r="A5" s="426" t="str">
        <f>Index!D12</f>
        <v>Abstract of admitted Capital Cost for the existing Project</v>
      </c>
      <c r="B5" s="426"/>
      <c r="C5" s="426"/>
      <c r="D5" s="426"/>
      <c r="E5" s="51" t="s">
        <v>156</v>
      </c>
      <c r="F5" s="52" t="str">
        <f>Index!C12</f>
        <v>F5</v>
      </c>
    </row>
    <row r="6" spans="1:6">
      <c r="A6" s="104"/>
      <c r="B6" s="104"/>
      <c r="C6" s="104"/>
      <c r="D6" s="104"/>
      <c r="E6" s="104"/>
      <c r="F6" s="104"/>
    </row>
    <row r="7" spans="1:6" ht="25.5" customHeight="1">
      <c r="A7" s="31"/>
      <c r="B7" s="66" t="s">
        <v>18</v>
      </c>
      <c r="C7" s="66" t="s">
        <v>118</v>
      </c>
      <c r="D7" s="420" t="s">
        <v>298</v>
      </c>
      <c r="E7" s="421"/>
      <c r="F7" s="422"/>
    </row>
    <row r="8" spans="1:6">
      <c r="A8" s="62">
        <v>1</v>
      </c>
      <c r="B8" s="62" t="s">
        <v>297</v>
      </c>
      <c r="C8" s="63" t="s">
        <v>670</v>
      </c>
      <c r="D8" s="420" t="s">
        <v>757</v>
      </c>
      <c r="E8" s="421"/>
      <c r="F8" s="422"/>
    </row>
    <row r="9" spans="1:6">
      <c r="A9" s="62">
        <f t="shared" ref="A9:A14" si="0">A8+1</f>
        <v>2</v>
      </c>
      <c r="B9" s="62" t="s">
        <v>296</v>
      </c>
      <c r="C9" s="63"/>
      <c r="D9" s="420" t="s">
        <v>750</v>
      </c>
      <c r="E9" s="421"/>
      <c r="F9" s="422"/>
    </row>
    <row r="10" spans="1:6" ht="25.5">
      <c r="A10" s="62">
        <f t="shared" si="0"/>
        <v>3</v>
      </c>
      <c r="B10" s="105" t="s">
        <v>299</v>
      </c>
      <c r="C10" s="63"/>
      <c r="D10" s="420" t="s">
        <v>679</v>
      </c>
      <c r="E10" s="421"/>
      <c r="F10" s="422"/>
    </row>
    <row r="11" spans="1:6">
      <c r="A11" s="62">
        <f t="shared" si="0"/>
        <v>4</v>
      </c>
      <c r="B11" s="62" t="s">
        <v>300</v>
      </c>
      <c r="C11" s="63" t="s">
        <v>670</v>
      </c>
      <c r="D11" s="420" t="str">
        <f>D8</f>
        <v>1037.36</v>
      </c>
      <c r="E11" s="423"/>
      <c r="F11" s="424"/>
    </row>
    <row r="12" spans="1:6">
      <c r="A12" s="62">
        <f t="shared" si="0"/>
        <v>5</v>
      </c>
      <c r="B12" s="62" t="s">
        <v>301</v>
      </c>
      <c r="C12" s="63"/>
      <c r="D12" s="420" t="s">
        <v>679</v>
      </c>
      <c r="E12" s="421"/>
      <c r="F12" s="422"/>
    </row>
    <row r="13" spans="1:6">
      <c r="A13" s="62">
        <f t="shared" si="0"/>
        <v>6</v>
      </c>
      <c r="B13" s="105" t="s">
        <v>302</v>
      </c>
      <c r="C13" s="63"/>
      <c r="D13" s="420" t="s">
        <v>679</v>
      </c>
      <c r="E13" s="421"/>
      <c r="F13" s="422"/>
    </row>
    <row r="14" spans="1:6">
      <c r="A14" s="62">
        <f t="shared" si="0"/>
        <v>7</v>
      </c>
      <c r="B14" s="62" t="s">
        <v>303</v>
      </c>
      <c r="C14" s="63" t="s">
        <v>670</v>
      </c>
      <c r="D14" s="420" t="str">
        <f>D11</f>
        <v>1037.36</v>
      </c>
      <c r="E14" s="423"/>
      <c r="F14" s="424"/>
    </row>
    <row r="15" spans="1:6">
      <c r="A15" s="1"/>
      <c r="B15" s="3"/>
      <c r="C15" s="100"/>
      <c r="D15" s="3"/>
      <c r="E15" s="1"/>
      <c r="F15" s="1"/>
    </row>
    <row r="16" spans="1:6">
      <c r="A16" s="1"/>
      <c r="B16" s="425"/>
      <c r="C16" s="425"/>
      <c r="D16" s="425"/>
      <c r="E16" s="425"/>
      <c r="F16" s="425"/>
    </row>
    <row r="17" spans="1:6">
      <c r="A17" s="1"/>
      <c r="B17" s="3"/>
      <c r="C17" s="100"/>
      <c r="D17" s="3"/>
    </row>
    <row r="18" spans="1:6">
      <c r="A18" s="1"/>
      <c r="B18" s="3"/>
      <c r="C18" s="100"/>
      <c r="D18" s="3"/>
      <c r="E18" s="1"/>
      <c r="F18" s="1"/>
    </row>
    <row r="19" spans="1:6">
      <c r="A19" s="1"/>
      <c r="B19" s="3"/>
      <c r="C19" s="100"/>
      <c r="D19" s="3"/>
      <c r="E19" s="1"/>
      <c r="F19" s="1"/>
    </row>
    <row r="20" spans="1:6">
      <c r="E20" s="419" t="s">
        <v>205</v>
      </c>
      <c r="F20" s="419"/>
    </row>
  </sheetData>
  <mergeCells count="15">
    <mergeCell ref="A5:D5"/>
    <mergeCell ref="A2:B2"/>
    <mergeCell ref="A3:B3"/>
    <mergeCell ref="C2:F2"/>
    <mergeCell ref="C3:F3"/>
    <mergeCell ref="E20:F20"/>
    <mergeCell ref="D7:F7"/>
    <mergeCell ref="D8:F8"/>
    <mergeCell ref="D9:F9"/>
    <mergeCell ref="D10:F10"/>
    <mergeCell ref="D11:F11"/>
    <mergeCell ref="D12:F12"/>
    <mergeCell ref="D13:F13"/>
    <mergeCell ref="D14:F14"/>
    <mergeCell ref="B16:F16"/>
  </mergeCells>
  <phoneticPr fontId="27" type="noConversion"/>
  <printOptions horizontalCentered="1" gridLines="1"/>
  <pageMargins left="0.43307086614173229" right="0.27559055118110237" top="0.62992125984251968" bottom="0.51181102362204722" header="0.23622047244094491" footer="0.23622047244094491"/>
  <pageSetup paperSize="9" scale="85" orientation="landscape" verticalDpi="300" r:id="rId1"/>
  <headerFooter>
    <oddFooter>&amp;L&amp;"Bookman Old Style,Regular"Tariff Petition for determination of tariff for  FY 2015-16, approval of estimate for FY 2014-15 and truing-up for FY 2012-13 to FY 2013-14 for PPS-1</oddFooter>
  </headerFooter>
</worksheet>
</file>

<file path=xl/worksheets/sheet7.xml><?xml version="1.0" encoding="utf-8"?>
<worksheet xmlns="http://schemas.openxmlformats.org/spreadsheetml/2006/main" xmlns:r="http://schemas.openxmlformats.org/officeDocument/2006/relationships">
  <sheetPr enableFormatConditionsCalculation="0">
    <tabColor indexed="50"/>
  </sheetPr>
  <dimension ref="A1:N46"/>
  <sheetViews>
    <sheetView showGridLines="0" topLeftCell="C3" zoomScaleSheetLayoutView="80" workbookViewId="0">
      <selection activeCell="D9" sqref="D9:N37"/>
    </sheetView>
  </sheetViews>
  <sheetFormatPr defaultRowHeight="12.75"/>
  <cols>
    <col min="1" max="1" width="3.42578125" bestFit="1" customWidth="1"/>
    <col min="2" max="2" width="31.7109375" bestFit="1" customWidth="1"/>
    <col min="3" max="3" width="5.5703125" bestFit="1" customWidth="1"/>
    <col min="4" max="5" width="12.42578125" bestFit="1" customWidth="1"/>
    <col min="7" max="7" width="5.5703125" bestFit="1" customWidth="1"/>
    <col min="8" max="8" width="11" bestFit="1" customWidth="1"/>
    <col min="9" max="9" width="10.5703125" bestFit="1" customWidth="1"/>
    <col min="11" max="11" width="5.5703125" bestFit="1" customWidth="1"/>
    <col min="12" max="12" width="11" bestFit="1" customWidth="1"/>
    <col min="13" max="13" width="10.5703125" bestFit="1" customWidth="1"/>
  </cols>
  <sheetData>
    <row r="1" spans="1:14">
      <c r="A1" s="102"/>
      <c r="B1" s="102"/>
      <c r="C1" s="102"/>
      <c r="D1" s="102"/>
      <c r="E1" s="102"/>
    </row>
    <row r="2" spans="1:14">
      <c r="A2" s="402" t="str">
        <f>Index!A2:C2</f>
        <v>Name of Company:</v>
      </c>
      <c r="B2" s="402"/>
      <c r="C2" s="403" t="str">
        <f>Index!D2</f>
        <v>PRAGATI POWER CORPORATION LIMITED</v>
      </c>
      <c r="D2" s="403"/>
      <c r="E2" s="403"/>
      <c r="F2" s="403"/>
      <c r="G2" s="403"/>
      <c r="H2" s="403"/>
      <c r="I2" s="403"/>
      <c r="J2" s="403"/>
      <c r="K2" s="403"/>
      <c r="L2" s="403"/>
      <c r="M2" s="403"/>
      <c r="N2" s="403"/>
    </row>
    <row r="3" spans="1:14">
      <c r="A3" s="402" t="str">
        <f>Index!A3:C3</f>
        <v>Name of Plant/  Station:</v>
      </c>
      <c r="B3" s="402"/>
      <c r="C3" s="403" t="str">
        <f>Index!D3</f>
        <v>PRAGATI POWER STATION-I</v>
      </c>
      <c r="D3" s="403"/>
      <c r="E3" s="403"/>
      <c r="F3" s="403"/>
      <c r="G3" s="403"/>
      <c r="H3" s="403"/>
      <c r="I3" s="403"/>
      <c r="J3" s="403"/>
      <c r="K3" s="403"/>
      <c r="L3" s="403"/>
      <c r="M3" s="403"/>
      <c r="N3" s="403"/>
    </row>
    <row r="4" spans="1:14">
      <c r="A4" s="102"/>
      <c r="B4" s="102"/>
      <c r="C4" s="102"/>
      <c r="D4" s="102"/>
      <c r="E4" s="102"/>
    </row>
    <row r="5" spans="1:14">
      <c r="A5" s="426" t="str">
        <f>Index!D13</f>
        <v>Details of Foreign Loans</v>
      </c>
      <c r="B5" s="426"/>
      <c r="C5" s="426"/>
      <c r="D5" s="426"/>
      <c r="E5" s="426"/>
      <c r="F5" s="426"/>
      <c r="G5" s="426"/>
      <c r="H5" s="426"/>
      <c r="I5" s="426"/>
      <c r="J5" s="426"/>
      <c r="K5" s="426"/>
      <c r="L5" s="426"/>
      <c r="M5" s="51" t="s">
        <v>156</v>
      </c>
      <c r="N5" s="52" t="str">
        <f>Index!C13</f>
        <v>F6</v>
      </c>
    </row>
    <row r="6" spans="1:14">
      <c r="A6" s="427" t="s">
        <v>306</v>
      </c>
      <c r="B6" s="427"/>
      <c r="C6" s="427"/>
      <c r="D6" s="427"/>
      <c r="E6" s="427"/>
      <c r="F6" s="427"/>
      <c r="G6" s="427"/>
      <c r="H6" s="427"/>
      <c r="I6" s="427"/>
      <c r="J6" s="427"/>
      <c r="K6" s="427"/>
      <c r="L6" s="427"/>
      <c r="M6" s="427"/>
      <c r="N6" s="427"/>
    </row>
    <row r="7" spans="1:14">
      <c r="A7" s="31"/>
      <c r="B7" s="66" t="s">
        <v>18</v>
      </c>
      <c r="C7" s="420" t="s">
        <v>307</v>
      </c>
      <c r="D7" s="421"/>
      <c r="E7" s="421"/>
      <c r="F7" s="422"/>
      <c r="G7" s="420" t="s">
        <v>322</v>
      </c>
      <c r="H7" s="421"/>
      <c r="I7" s="421"/>
      <c r="J7" s="422"/>
      <c r="K7" s="420" t="s">
        <v>323</v>
      </c>
      <c r="L7" s="421"/>
      <c r="M7" s="421"/>
      <c r="N7" s="422"/>
    </row>
    <row r="8" spans="1:14" ht="38.25">
      <c r="A8" s="62"/>
      <c r="B8" s="62"/>
      <c r="C8" s="106" t="s">
        <v>308</v>
      </c>
      <c r="D8" s="106" t="s">
        <v>312</v>
      </c>
      <c r="E8" s="106" t="s">
        <v>310</v>
      </c>
      <c r="F8" s="106" t="s">
        <v>311</v>
      </c>
      <c r="G8" s="106" t="s">
        <v>308</v>
      </c>
      <c r="H8" s="106" t="s">
        <v>312</v>
      </c>
      <c r="I8" s="106" t="s">
        <v>310</v>
      </c>
      <c r="J8" s="106" t="s">
        <v>311</v>
      </c>
      <c r="K8" s="106" t="s">
        <v>308</v>
      </c>
      <c r="L8" s="106" t="s">
        <v>312</v>
      </c>
      <c r="M8" s="106" t="s">
        <v>310</v>
      </c>
      <c r="N8" s="106" t="s">
        <v>311</v>
      </c>
    </row>
    <row r="9" spans="1:14" ht="14.25">
      <c r="A9" s="62"/>
      <c r="B9" s="60" t="s">
        <v>324</v>
      </c>
      <c r="C9" s="292"/>
      <c r="D9" s="428" t="s">
        <v>742</v>
      </c>
      <c r="E9" s="428"/>
      <c r="F9" s="428"/>
      <c r="G9" s="428"/>
      <c r="H9" s="428"/>
      <c r="I9" s="428"/>
      <c r="J9" s="428"/>
      <c r="K9" s="428"/>
      <c r="L9" s="428"/>
      <c r="M9" s="428"/>
      <c r="N9" s="428"/>
    </row>
    <row r="10" spans="1:14" ht="14.25">
      <c r="A10" s="62"/>
      <c r="B10" s="105" t="s">
        <v>317</v>
      </c>
      <c r="C10" s="292"/>
      <c r="D10" s="428"/>
      <c r="E10" s="428"/>
      <c r="F10" s="428"/>
      <c r="G10" s="428"/>
      <c r="H10" s="428"/>
      <c r="I10" s="428"/>
      <c r="J10" s="428"/>
      <c r="K10" s="428"/>
      <c r="L10" s="428"/>
      <c r="M10" s="428"/>
      <c r="N10" s="428"/>
    </row>
    <row r="11" spans="1:14">
      <c r="A11" s="62"/>
      <c r="B11" s="62" t="s">
        <v>314</v>
      </c>
      <c r="C11" s="292"/>
      <c r="D11" s="428"/>
      <c r="E11" s="428"/>
      <c r="F11" s="428"/>
      <c r="G11" s="428"/>
      <c r="H11" s="428"/>
      <c r="I11" s="428"/>
      <c r="J11" s="428"/>
      <c r="K11" s="428"/>
      <c r="L11" s="428"/>
      <c r="M11" s="428"/>
      <c r="N11" s="428"/>
    </row>
    <row r="12" spans="1:14">
      <c r="A12" s="62"/>
      <c r="B12" s="62" t="s">
        <v>315</v>
      </c>
      <c r="C12" s="292"/>
      <c r="D12" s="428"/>
      <c r="E12" s="428"/>
      <c r="F12" s="428"/>
      <c r="G12" s="428"/>
      <c r="H12" s="428"/>
      <c r="I12" s="428"/>
      <c r="J12" s="428"/>
      <c r="K12" s="428"/>
      <c r="L12" s="428"/>
      <c r="M12" s="428"/>
      <c r="N12" s="428"/>
    </row>
    <row r="13" spans="1:14">
      <c r="A13" s="62"/>
      <c r="B13" s="105" t="s">
        <v>316</v>
      </c>
      <c r="C13" s="292"/>
      <c r="D13" s="428"/>
      <c r="E13" s="428"/>
      <c r="F13" s="428"/>
      <c r="G13" s="428"/>
      <c r="H13" s="428"/>
      <c r="I13" s="428"/>
      <c r="J13" s="428"/>
      <c r="K13" s="428"/>
      <c r="L13" s="428"/>
      <c r="M13" s="428"/>
      <c r="N13" s="428"/>
    </row>
    <row r="14" spans="1:14" ht="14.25">
      <c r="A14" s="62"/>
      <c r="B14" s="62" t="s">
        <v>318</v>
      </c>
      <c r="C14" s="292"/>
      <c r="D14" s="428"/>
      <c r="E14" s="428"/>
      <c r="F14" s="428"/>
      <c r="G14" s="428"/>
      <c r="H14" s="428"/>
      <c r="I14" s="428"/>
      <c r="J14" s="428"/>
      <c r="K14" s="428"/>
      <c r="L14" s="428"/>
      <c r="M14" s="428"/>
      <c r="N14" s="428"/>
    </row>
    <row r="15" spans="1:14">
      <c r="A15" s="62"/>
      <c r="B15" s="62" t="s">
        <v>319</v>
      </c>
      <c r="C15" s="292"/>
      <c r="D15" s="428"/>
      <c r="E15" s="428"/>
      <c r="F15" s="428"/>
      <c r="G15" s="428"/>
      <c r="H15" s="428"/>
      <c r="I15" s="428"/>
      <c r="J15" s="428"/>
      <c r="K15" s="428"/>
      <c r="L15" s="428"/>
      <c r="M15" s="428"/>
      <c r="N15" s="428"/>
    </row>
    <row r="16" spans="1:14">
      <c r="A16" s="62"/>
      <c r="B16" s="62" t="s">
        <v>320</v>
      </c>
      <c r="C16" s="292"/>
      <c r="D16" s="428"/>
      <c r="E16" s="428"/>
      <c r="F16" s="428"/>
      <c r="G16" s="428"/>
      <c r="H16" s="428"/>
      <c r="I16" s="428"/>
      <c r="J16" s="428"/>
      <c r="K16" s="428"/>
      <c r="L16" s="428"/>
      <c r="M16" s="428"/>
      <c r="N16" s="428"/>
    </row>
    <row r="17" spans="1:14">
      <c r="A17" s="62"/>
      <c r="B17" s="62" t="s">
        <v>321</v>
      </c>
      <c r="C17" s="292"/>
      <c r="D17" s="428"/>
      <c r="E17" s="428"/>
      <c r="F17" s="428"/>
      <c r="G17" s="428"/>
      <c r="H17" s="428"/>
      <c r="I17" s="428"/>
      <c r="J17" s="428"/>
      <c r="K17" s="428"/>
      <c r="L17" s="428"/>
      <c r="M17" s="428"/>
      <c r="N17" s="428"/>
    </row>
    <row r="18" spans="1:14">
      <c r="A18" s="1"/>
      <c r="B18" s="3"/>
      <c r="C18" s="3"/>
      <c r="D18" s="428"/>
      <c r="E18" s="428"/>
      <c r="F18" s="428"/>
      <c r="G18" s="428"/>
      <c r="H18" s="428"/>
      <c r="I18" s="428"/>
      <c r="J18" s="428"/>
      <c r="K18" s="428"/>
      <c r="L18" s="428"/>
      <c r="M18" s="428"/>
      <c r="N18" s="428"/>
    </row>
    <row r="19" spans="1:14" ht="14.25">
      <c r="A19" s="62"/>
      <c r="B19" s="60" t="s">
        <v>325</v>
      </c>
      <c r="C19" s="292"/>
      <c r="D19" s="428"/>
      <c r="E19" s="428"/>
      <c r="F19" s="428"/>
      <c r="G19" s="428"/>
      <c r="H19" s="428"/>
      <c r="I19" s="428"/>
      <c r="J19" s="428"/>
      <c r="K19" s="428"/>
      <c r="L19" s="428"/>
      <c r="M19" s="428"/>
      <c r="N19" s="428"/>
    </row>
    <row r="20" spans="1:14" ht="14.25">
      <c r="A20" s="62"/>
      <c r="B20" s="105" t="s">
        <v>317</v>
      </c>
      <c r="C20" s="292"/>
      <c r="D20" s="428"/>
      <c r="E20" s="428"/>
      <c r="F20" s="428"/>
      <c r="G20" s="428"/>
      <c r="H20" s="428"/>
      <c r="I20" s="428"/>
      <c r="J20" s="428"/>
      <c r="K20" s="428"/>
      <c r="L20" s="428"/>
      <c r="M20" s="428"/>
      <c r="N20" s="428"/>
    </row>
    <row r="21" spans="1:14">
      <c r="A21" s="62"/>
      <c r="B21" s="62" t="s">
        <v>314</v>
      </c>
      <c r="C21" s="292"/>
      <c r="D21" s="428"/>
      <c r="E21" s="428"/>
      <c r="F21" s="428"/>
      <c r="G21" s="428"/>
      <c r="H21" s="428"/>
      <c r="I21" s="428"/>
      <c r="J21" s="428"/>
      <c r="K21" s="428"/>
      <c r="L21" s="428"/>
      <c r="M21" s="428"/>
      <c r="N21" s="428"/>
    </row>
    <row r="22" spans="1:14">
      <c r="A22" s="62"/>
      <c r="B22" s="62" t="s">
        <v>315</v>
      </c>
      <c r="C22" s="292"/>
      <c r="D22" s="428"/>
      <c r="E22" s="428"/>
      <c r="F22" s="428"/>
      <c r="G22" s="428"/>
      <c r="H22" s="428"/>
      <c r="I22" s="428"/>
      <c r="J22" s="428"/>
      <c r="K22" s="428"/>
      <c r="L22" s="428"/>
      <c r="M22" s="428"/>
      <c r="N22" s="428"/>
    </row>
    <row r="23" spans="1:14">
      <c r="A23" s="62"/>
      <c r="B23" s="105" t="s">
        <v>316</v>
      </c>
      <c r="C23" s="292"/>
      <c r="D23" s="428"/>
      <c r="E23" s="428"/>
      <c r="F23" s="428"/>
      <c r="G23" s="428"/>
      <c r="H23" s="428"/>
      <c r="I23" s="428"/>
      <c r="J23" s="428"/>
      <c r="K23" s="428"/>
      <c r="L23" s="428"/>
      <c r="M23" s="428"/>
      <c r="N23" s="428"/>
    </row>
    <row r="24" spans="1:14" ht="14.25">
      <c r="A24" s="62"/>
      <c r="B24" s="62" t="s">
        <v>318</v>
      </c>
      <c r="C24" s="292"/>
      <c r="D24" s="428"/>
      <c r="E24" s="428"/>
      <c r="F24" s="428"/>
      <c r="G24" s="428"/>
      <c r="H24" s="428"/>
      <c r="I24" s="428"/>
      <c r="J24" s="428"/>
      <c r="K24" s="428"/>
      <c r="L24" s="428"/>
      <c r="M24" s="428"/>
      <c r="N24" s="428"/>
    </row>
    <row r="25" spans="1:14">
      <c r="A25" s="62"/>
      <c r="B25" s="62" t="s">
        <v>319</v>
      </c>
      <c r="C25" s="292"/>
      <c r="D25" s="428"/>
      <c r="E25" s="428"/>
      <c r="F25" s="428"/>
      <c r="G25" s="428"/>
      <c r="H25" s="428"/>
      <c r="I25" s="428"/>
      <c r="J25" s="428"/>
      <c r="K25" s="428"/>
      <c r="L25" s="428"/>
      <c r="M25" s="428"/>
      <c r="N25" s="428"/>
    </row>
    <row r="26" spans="1:14">
      <c r="A26" s="62"/>
      <c r="B26" s="62" t="s">
        <v>320</v>
      </c>
      <c r="C26" s="292"/>
      <c r="D26" s="428"/>
      <c r="E26" s="428"/>
      <c r="F26" s="428"/>
      <c r="G26" s="428"/>
      <c r="H26" s="428"/>
      <c r="I26" s="428"/>
      <c r="J26" s="428"/>
      <c r="K26" s="428"/>
      <c r="L26" s="428"/>
      <c r="M26" s="428"/>
      <c r="N26" s="428"/>
    </row>
    <row r="27" spans="1:14">
      <c r="A27" s="62"/>
      <c r="B27" s="62" t="s">
        <v>321</v>
      </c>
      <c r="C27" s="292"/>
      <c r="D27" s="428"/>
      <c r="E27" s="428"/>
      <c r="F27" s="428"/>
      <c r="G27" s="428"/>
      <c r="H27" s="428"/>
      <c r="I27" s="428"/>
      <c r="J27" s="428"/>
      <c r="K27" s="428"/>
      <c r="L27" s="428"/>
      <c r="M27" s="428"/>
      <c r="N27" s="428"/>
    </row>
    <row r="28" spans="1:14">
      <c r="D28" s="428"/>
      <c r="E28" s="428"/>
      <c r="F28" s="428"/>
      <c r="G28" s="428"/>
      <c r="H28" s="428"/>
      <c r="I28" s="428"/>
      <c r="J28" s="428"/>
      <c r="K28" s="428"/>
      <c r="L28" s="428"/>
      <c r="M28" s="428"/>
      <c r="N28" s="428"/>
    </row>
    <row r="29" spans="1:14" ht="14.25">
      <c r="A29" s="62"/>
      <c r="B29" s="60" t="s">
        <v>326</v>
      </c>
      <c r="C29" s="292"/>
      <c r="D29" s="428"/>
      <c r="E29" s="428"/>
      <c r="F29" s="428"/>
      <c r="G29" s="428"/>
      <c r="H29" s="428"/>
      <c r="I29" s="428"/>
      <c r="J29" s="428"/>
      <c r="K29" s="428"/>
      <c r="L29" s="428"/>
      <c r="M29" s="428"/>
      <c r="N29" s="428"/>
    </row>
    <row r="30" spans="1:14" ht="14.25">
      <c r="A30" s="62"/>
      <c r="B30" s="105" t="s">
        <v>317</v>
      </c>
      <c r="C30" s="292"/>
      <c r="D30" s="428"/>
      <c r="E30" s="428"/>
      <c r="F30" s="428"/>
      <c r="G30" s="428"/>
      <c r="H30" s="428"/>
      <c r="I30" s="428"/>
      <c r="J30" s="428"/>
      <c r="K30" s="428"/>
      <c r="L30" s="428"/>
      <c r="M30" s="428"/>
      <c r="N30" s="428"/>
    </row>
    <row r="31" spans="1:14">
      <c r="A31" s="62"/>
      <c r="B31" s="62" t="s">
        <v>314</v>
      </c>
      <c r="C31" s="292"/>
      <c r="D31" s="428"/>
      <c r="E31" s="428"/>
      <c r="F31" s="428"/>
      <c r="G31" s="428"/>
      <c r="H31" s="428"/>
      <c r="I31" s="428"/>
      <c r="J31" s="428"/>
      <c r="K31" s="428"/>
      <c r="L31" s="428"/>
      <c r="M31" s="428"/>
      <c r="N31" s="428"/>
    </row>
    <row r="32" spans="1:14">
      <c r="A32" s="62"/>
      <c r="B32" s="62" t="s">
        <v>315</v>
      </c>
      <c r="C32" s="292"/>
      <c r="D32" s="428"/>
      <c r="E32" s="428"/>
      <c r="F32" s="428"/>
      <c r="G32" s="428"/>
      <c r="H32" s="428"/>
      <c r="I32" s="428"/>
      <c r="J32" s="428"/>
      <c r="K32" s="428"/>
      <c r="L32" s="428"/>
      <c r="M32" s="428"/>
      <c r="N32" s="428"/>
    </row>
    <row r="33" spans="1:14">
      <c r="A33" s="62"/>
      <c r="B33" s="105" t="s">
        <v>316</v>
      </c>
      <c r="C33" s="292"/>
      <c r="D33" s="428"/>
      <c r="E33" s="428"/>
      <c r="F33" s="428"/>
      <c r="G33" s="428"/>
      <c r="H33" s="428"/>
      <c r="I33" s="428"/>
      <c r="J33" s="428"/>
      <c r="K33" s="428"/>
      <c r="L33" s="428"/>
      <c r="M33" s="428"/>
      <c r="N33" s="428"/>
    </row>
    <row r="34" spans="1:14" ht="14.25">
      <c r="A34" s="62"/>
      <c r="B34" s="62" t="s">
        <v>318</v>
      </c>
      <c r="C34" s="292"/>
      <c r="D34" s="428"/>
      <c r="E34" s="428"/>
      <c r="F34" s="428"/>
      <c r="G34" s="428"/>
      <c r="H34" s="428"/>
      <c r="I34" s="428"/>
      <c r="J34" s="428"/>
      <c r="K34" s="428"/>
      <c r="L34" s="428"/>
      <c r="M34" s="428"/>
      <c r="N34" s="428"/>
    </row>
    <row r="35" spans="1:14">
      <c r="A35" s="62"/>
      <c r="B35" s="62" t="s">
        <v>319</v>
      </c>
      <c r="C35" s="292"/>
      <c r="D35" s="428"/>
      <c r="E35" s="428"/>
      <c r="F35" s="428"/>
      <c r="G35" s="428"/>
      <c r="H35" s="428"/>
      <c r="I35" s="428"/>
      <c r="J35" s="428"/>
      <c r="K35" s="428"/>
      <c r="L35" s="428"/>
      <c r="M35" s="428"/>
      <c r="N35" s="428"/>
    </row>
    <row r="36" spans="1:14">
      <c r="A36" s="62"/>
      <c r="B36" s="62" t="s">
        <v>320</v>
      </c>
      <c r="C36" s="292"/>
      <c r="D36" s="428"/>
      <c r="E36" s="428"/>
      <c r="F36" s="428"/>
      <c r="G36" s="428"/>
      <c r="H36" s="428"/>
      <c r="I36" s="428"/>
      <c r="J36" s="428"/>
      <c r="K36" s="428"/>
      <c r="L36" s="428"/>
      <c r="M36" s="428"/>
      <c r="N36" s="428"/>
    </row>
    <row r="37" spans="1:14">
      <c r="A37" s="62"/>
      <c r="B37" s="62" t="s">
        <v>321</v>
      </c>
      <c r="C37" s="292"/>
      <c r="D37" s="428"/>
      <c r="E37" s="428"/>
      <c r="F37" s="428"/>
      <c r="G37" s="428"/>
      <c r="H37" s="428"/>
      <c r="I37" s="428"/>
      <c r="J37" s="428"/>
      <c r="K37" s="428"/>
      <c r="L37" s="428"/>
      <c r="M37" s="428"/>
      <c r="N37" s="428"/>
    </row>
    <row r="39" spans="1:14" ht="14.25">
      <c r="B39" s="10" t="s">
        <v>329</v>
      </c>
    </row>
    <row r="40" spans="1:14" ht="14.25">
      <c r="B40" s="10" t="s">
        <v>328</v>
      </c>
    </row>
    <row r="41" spans="1:14" ht="14.25">
      <c r="B41" s="10" t="s">
        <v>327</v>
      </c>
    </row>
    <row r="46" spans="1:14">
      <c r="L46" s="419" t="s">
        <v>205</v>
      </c>
      <c r="M46" s="419"/>
    </row>
  </sheetData>
  <mergeCells count="11">
    <mergeCell ref="A2:B2"/>
    <mergeCell ref="A3:B3"/>
    <mergeCell ref="C2:N2"/>
    <mergeCell ref="C3:N3"/>
    <mergeCell ref="A5:L5"/>
    <mergeCell ref="A6:N6"/>
    <mergeCell ref="L46:M46"/>
    <mergeCell ref="C7:F7"/>
    <mergeCell ref="G7:J7"/>
    <mergeCell ref="K7:N7"/>
    <mergeCell ref="D9:N37"/>
  </mergeCells>
  <phoneticPr fontId="27" type="noConversion"/>
  <printOptions horizontalCentered="1" gridLines="1"/>
  <pageMargins left="0.43307086614173229" right="0.27559055118110237" top="0.62992125984251968" bottom="0.51181102362204722" header="0.23622047244094491" footer="0.23622047244094491"/>
  <pageSetup paperSize="9" scale="80" orientation="landscape" verticalDpi="300" r:id="rId1"/>
  <headerFooter>
    <oddFooter>&amp;L&amp;"Bookman Old Style,Regular"Tariff Petition for determination of tariff for  FY 2015-16, approval of estimate for FY 2014-15 and truing-up for FY 2012-13 to FY 2013-14 for PPS-1</oddFooter>
  </headerFooter>
</worksheet>
</file>

<file path=xl/worksheets/sheet8.xml><?xml version="1.0" encoding="utf-8"?>
<worksheet xmlns="http://schemas.openxmlformats.org/spreadsheetml/2006/main" xmlns:r="http://schemas.openxmlformats.org/officeDocument/2006/relationships">
  <sheetPr enableFormatConditionsCalculation="0">
    <tabColor indexed="50"/>
  </sheetPr>
  <dimension ref="A1:N32"/>
  <sheetViews>
    <sheetView showGridLines="0" topLeftCell="C12" zoomScaleSheetLayoutView="80" workbookViewId="0">
      <selection activeCell="N60" sqref="N60"/>
    </sheetView>
  </sheetViews>
  <sheetFormatPr defaultRowHeight="12.75"/>
  <cols>
    <col min="1" max="1" width="3.42578125" bestFit="1" customWidth="1"/>
    <col min="2" max="2" width="31.7109375" bestFit="1" customWidth="1"/>
    <col min="3" max="3" width="5.5703125" bestFit="1" customWidth="1"/>
    <col min="4" max="5" width="12.42578125" bestFit="1" customWidth="1"/>
    <col min="7" max="7" width="5.5703125" bestFit="1" customWidth="1"/>
    <col min="8" max="8" width="11" bestFit="1" customWidth="1"/>
    <col min="9" max="9" width="10.5703125" bestFit="1" customWidth="1"/>
    <col min="11" max="11" width="5.5703125" bestFit="1" customWidth="1"/>
    <col min="12" max="12" width="11" bestFit="1" customWidth="1"/>
    <col min="13" max="13" width="10.5703125" bestFit="1" customWidth="1"/>
  </cols>
  <sheetData>
    <row r="1" spans="1:14">
      <c r="A1" s="102"/>
      <c r="B1" s="102"/>
      <c r="C1" s="102"/>
      <c r="D1" s="102"/>
      <c r="E1" s="102"/>
    </row>
    <row r="2" spans="1:14">
      <c r="A2" s="402" t="str">
        <f>Index!A2:C2</f>
        <v>Name of Company:</v>
      </c>
      <c r="B2" s="402"/>
      <c r="C2" s="403" t="str">
        <f>Index!D2</f>
        <v>PRAGATI POWER CORPORATION LIMITED</v>
      </c>
      <c r="D2" s="403"/>
      <c r="E2" s="403"/>
      <c r="F2" s="403"/>
      <c r="G2" s="403"/>
      <c r="H2" s="403"/>
      <c r="I2" s="403"/>
      <c r="J2" s="403"/>
      <c r="K2" s="403"/>
      <c r="L2" s="403"/>
      <c r="M2" s="403"/>
      <c r="N2" s="403"/>
    </row>
    <row r="3" spans="1:14">
      <c r="A3" s="402" t="str">
        <f>Index!A3:C3</f>
        <v>Name of Plant/  Station:</v>
      </c>
      <c r="B3" s="402"/>
      <c r="C3" s="403" t="str">
        <f>Index!D3</f>
        <v>PRAGATI POWER STATION-I</v>
      </c>
      <c r="D3" s="403"/>
      <c r="E3" s="403"/>
      <c r="F3" s="403"/>
      <c r="G3" s="403"/>
      <c r="H3" s="403"/>
      <c r="I3" s="403"/>
      <c r="J3" s="403"/>
      <c r="K3" s="403"/>
      <c r="L3" s="403"/>
      <c r="M3" s="403"/>
      <c r="N3" s="403"/>
    </row>
    <row r="4" spans="1:14">
      <c r="A4" s="102"/>
      <c r="B4" s="102"/>
      <c r="C4" s="102"/>
      <c r="D4" s="102"/>
      <c r="E4" s="102"/>
    </row>
    <row r="5" spans="1:14">
      <c r="A5" s="426" t="str">
        <f>Index!D14</f>
        <v>Details of Foreign Equity</v>
      </c>
      <c r="B5" s="426"/>
      <c r="C5" s="426"/>
      <c r="D5" s="426"/>
      <c r="E5" s="426"/>
      <c r="F5" s="426"/>
      <c r="G5" s="426"/>
      <c r="H5" s="426"/>
      <c r="I5" s="426"/>
      <c r="J5" s="426"/>
      <c r="K5" s="426"/>
      <c r="L5" s="426"/>
      <c r="M5" s="51" t="s">
        <v>156</v>
      </c>
      <c r="N5" s="52" t="str">
        <f>Index!C14</f>
        <v>F7</v>
      </c>
    </row>
    <row r="6" spans="1:14">
      <c r="A6" s="427" t="s">
        <v>306</v>
      </c>
      <c r="B6" s="427"/>
      <c r="C6" s="427"/>
      <c r="D6" s="427"/>
      <c r="E6" s="427"/>
      <c r="F6" s="427"/>
      <c r="G6" s="427"/>
      <c r="H6" s="427"/>
      <c r="I6" s="427"/>
      <c r="J6" s="427"/>
      <c r="K6" s="427"/>
      <c r="L6" s="427"/>
      <c r="M6" s="427"/>
      <c r="N6" s="427"/>
    </row>
    <row r="7" spans="1:14">
      <c r="A7" s="31"/>
      <c r="B7" s="66" t="s">
        <v>18</v>
      </c>
      <c r="C7" s="420" t="s">
        <v>307</v>
      </c>
      <c r="D7" s="421"/>
      <c r="E7" s="421"/>
      <c r="F7" s="422"/>
      <c r="G7" s="420" t="s">
        <v>322</v>
      </c>
      <c r="H7" s="421"/>
      <c r="I7" s="421"/>
      <c r="J7" s="422"/>
      <c r="K7" s="420" t="s">
        <v>323</v>
      </c>
      <c r="L7" s="421"/>
      <c r="M7" s="421"/>
      <c r="N7" s="422"/>
    </row>
    <row r="8" spans="1:14" ht="38.25">
      <c r="A8" s="62"/>
      <c r="B8" s="62"/>
      <c r="C8" s="106" t="s">
        <v>308</v>
      </c>
      <c r="D8" s="106" t="s">
        <v>312</v>
      </c>
      <c r="E8" s="106" t="s">
        <v>310</v>
      </c>
      <c r="F8" s="106" t="s">
        <v>311</v>
      </c>
      <c r="G8" s="106" t="s">
        <v>308</v>
      </c>
      <c r="H8" s="106" t="s">
        <v>312</v>
      </c>
      <c r="I8" s="106" t="s">
        <v>310</v>
      </c>
      <c r="J8" s="106" t="s">
        <v>311</v>
      </c>
      <c r="K8" s="106" t="s">
        <v>308</v>
      </c>
      <c r="L8" s="106" t="s">
        <v>312</v>
      </c>
      <c r="M8" s="106" t="s">
        <v>310</v>
      </c>
      <c r="N8" s="106" t="s">
        <v>311</v>
      </c>
    </row>
    <row r="9" spans="1:14" ht="14.25">
      <c r="A9" s="62"/>
      <c r="B9" s="60" t="s">
        <v>324</v>
      </c>
      <c r="C9" s="292"/>
      <c r="D9" s="428" t="s">
        <v>742</v>
      </c>
      <c r="E9" s="428"/>
      <c r="F9" s="428"/>
      <c r="G9" s="428"/>
      <c r="H9" s="428"/>
      <c r="I9" s="428"/>
      <c r="J9" s="428"/>
      <c r="K9" s="428"/>
      <c r="L9" s="428"/>
      <c r="M9" s="428"/>
      <c r="N9" s="428"/>
    </row>
    <row r="10" spans="1:14">
      <c r="A10" s="62">
        <v>1</v>
      </c>
      <c r="B10" s="105" t="s">
        <v>330</v>
      </c>
      <c r="C10" s="292"/>
      <c r="D10" s="428"/>
      <c r="E10" s="428"/>
      <c r="F10" s="428"/>
      <c r="G10" s="428"/>
      <c r="H10" s="428"/>
      <c r="I10" s="428"/>
      <c r="J10" s="428"/>
      <c r="K10" s="428"/>
      <c r="L10" s="428"/>
      <c r="M10" s="428"/>
      <c r="N10" s="428"/>
    </row>
    <row r="11" spans="1:14">
      <c r="A11" s="62">
        <v>2</v>
      </c>
      <c r="B11" s="62"/>
      <c r="C11" s="292"/>
      <c r="D11" s="428"/>
      <c r="E11" s="428"/>
      <c r="F11" s="428"/>
      <c r="G11" s="428"/>
      <c r="H11" s="428"/>
      <c r="I11" s="428"/>
      <c r="J11" s="428"/>
      <c r="K11" s="428"/>
      <c r="L11" s="428"/>
      <c r="M11" s="428"/>
      <c r="N11" s="428"/>
    </row>
    <row r="12" spans="1:14">
      <c r="A12" s="62">
        <v>3</v>
      </c>
      <c r="B12" s="62"/>
      <c r="C12" s="292"/>
      <c r="D12" s="428"/>
      <c r="E12" s="428"/>
      <c r="F12" s="428"/>
      <c r="G12" s="428"/>
      <c r="H12" s="428"/>
      <c r="I12" s="428"/>
      <c r="J12" s="428"/>
      <c r="K12" s="428"/>
      <c r="L12" s="428"/>
      <c r="M12" s="428"/>
      <c r="N12" s="428"/>
    </row>
    <row r="13" spans="1:14">
      <c r="A13" s="62">
        <v>4</v>
      </c>
      <c r="B13" s="105"/>
      <c r="C13" s="292"/>
      <c r="D13" s="428"/>
      <c r="E13" s="428"/>
      <c r="F13" s="428"/>
      <c r="G13" s="428"/>
      <c r="H13" s="428"/>
      <c r="I13" s="428"/>
      <c r="J13" s="428"/>
      <c r="K13" s="428"/>
      <c r="L13" s="428"/>
      <c r="M13" s="428"/>
      <c r="N13" s="428"/>
    </row>
    <row r="14" spans="1:14">
      <c r="A14" s="1"/>
      <c r="B14" s="3"/>
      <c r="C14" s="3"/>
      <c r="D14" s="428"/>
      <c r="E14" s="428"/>
      <c r="F14" s="428"/>
      <c r="G14" s="428"/>
      <c r="H14" s="428"/>
      <c r="I14" s="428"/>
      <c r="J14" s="428"/>
      <c r="K14" s="428"/>
      <c r="L14" s="428"/>
      <c r="M14" s="428"/>
      <c r="N14" s="428"/>
    </row>
    <row r="15" spans="1:14" ht="14.25">
      <c r="A15" s="62"/>
      <c r="B15" s="60" t="s">
        <v>325</v>
      </c>
      <c r="C15" s="292"/>
      <c r="D15" s="428"/>
      <c r="E15" s="428"/>
      <c r="F15" s="428"/>
      <c r="G15" s="428"/>
      <c r="H15" s="428"/>
      <c r="I15" s="428"/>
      <c r="J15" s="428"/>
      <c r="K15" s="428"/>
      <c r="L15" s="428"/>
      <c r="M15" s="428"/>
      <c r="N15" s="428"/>
    </row>
    <row r="16" spans="1:14">
      <c r="A16" s="62">
        <v>1</v>
      </c>
      <c r="B16" s="105" t="s">
        <v>330</v>
      </c>
      <c r="C16" s="292"/>
      <c r="D16" s="428"/>
      <c r="E16" s="428"/>
      <c r="F16" s="428"/>
      <c r="G16" s="428"/>
      <c r="H16" s="428"/>
      <c r="I16" s="428"/>
      <c r="J16" s="428"/>
      <c r="K16" s="428"/>
      <c r="L16" s="428"/>
      <c r="M16" s="428"/>
      <c r="N16" s="428"/>
    </row>
    <row r="17" spans="1:14">
      <c r="A17" s="62">
        <v>2</v>
      </c>
      <c r="B17" s="62"/>
      <c r="C17" s="292"/>
      <c r="D17" s="428"/>
      <c r="E17" s="428"/>
      <c r="F17" s="428"/>
      <c r="G17" s="428"/>
      <c r="H17" s="428"/>
      <c r="I17" s="428"/>
      <c r="J17" s="428"/>
      <c r="K17" s="428"/>
      <c r="L17" s="428"/>
      <c r="M17" s="428"/>
      <c r="N17" s="428"/>
    </row>
    <row r="18" spans="1:14">
      <c r="A18" s="62">
        <v>3</v>
      </c>
      <c r="B18" s="62"/>
      <c r="C18" s="292"/>
      <c r="D18" s="428"/>
      <c r="E18" s="428"/>
      <c r="F18" s="428"/>
      <c r="G18" s="428"/>
      <c r="H18" s="428"/>
      <c r="I18" s="428"/>
      <c r="J18" s="428"/>
      <c r="K18" s="428"/>
      <c r="L18" s="428"/>
      <c r="M18" s="428"/>
      <c r="N18" s="428"/>
    </row>
    <row r="19" spans="1:14">
      <c r="A19" s="62">
        <v>4</v>
      </c>
      <c r="B19" s="105"/>
      <c r="C19" s="292"/>
      <c r="D19" s="428"/>
      <c r="E19" s="428"/>
      <c r="F19" s="428"/>
      <c r="G19" s="428"/>
      <c r="H19" s="428"/>
      <c r="I19" s="428"/>
      <c r="J19" s="428"/>
      <c r="K19" s="428"/>
      <c r="L19" s="428"/>
      <c r="M19" s="428"/>
      <c r="N19" s="428"/>
    </row>
    <row r="20" spans="1:14">
      <c r="D20" s="428"/>
      <c r="E20" s="428"/>
      <c r="F20" s="428"/>
      <c r="G20" s="428"/>
      <c r="H20" s="428"/>
      <c r="I20" s="428"/>
      <c r="J20" s="428"/>
      <c r="K20" s="428"/>
      <c r="L20" s="428"/>
      <c r="M20" s="428"/>
      <c r="N20" s="428"/>
    </row>
    <row r="21" spans="1:14" ht="14.25">
      <c r="A21" s="62"/>
      <c r="B21" s="60" t="s">
        <v>326</v>
      </c>
      <c r="C21" s="292"/>
      <c r="D21" s="428"/>
      <c r="E21" s="428"/>
      <c r="F21" s="428"/>
      <c r="G21" s="428"/>
      <c r="H21" s="428"/>
      <c r="I21" s="428"/>
      <c r="J21" s="428"/>
      <c r="K21" s="428"/>
      <c r="L21" s="428"/>
      <c r="M21" s="428"/>
      <c r="N21" s="428"/>
    </row>
    <row r="22" spans="1:14">
      <c r="A22" s="62">
        <v>1</v>
      </c>
      <c r="B22" s="105" t="s">
        <v>330</v>
      </c>
      <c r="C22" s="292"/>
      <c r="D22" s="428"/>
      <c r="E22" s="428"/>
      <c r="F22" s="428"/>
      <c r="G22" s="428"/>
      <c r="H22" s="428"/>
      <c r="I22" s="428"/>
      <c r="J22" s="428"/>
      <c r="K22" s="428"/>
      <c r="L22" s="428"/>
      <c r="M22" s="428"/>
      <c r="N22" s="428"/>
    </row>
    <row r="23" spans="1:14">
      <c r="A23" s="62">
        <v>2</v>
      </c>
      <c r="B23" s="62"/>
      <c r="C23" s="292"/>
      <c r="D23" s="428"/>
      <c r="E23" s="428"/>
      <c r="F23" s="428"/>
      <c r="G23" s="428"/>
      <c r="H23" s="428"/>
      <c r="I23" s="428"/>
      <c r="J23" s="428"/>
      <c r="K23" s="428"/>
      <c r="L23" s="428"/>
      <c r="M23" s="428"/>
      <c r="N23" s="428"/>
    </row>
    <row r="24" spans="1:14">
      <c r="A24" s="62">
        <v>3</v>
      </c>
      <c r="B24" s="62"/>
      <c r="C24" s="292"/>
      <c r="D24" s="428"/>
      <c r="E24" s="428"/>
      <c r="F24" s="428"/>
      <c r="G24" s="428"/>
      <c r="H24" s="428"/>
      <c r="I24" s="428"/>
      <c r="J24" s="428"/>
      <c r="K24" s="428"/>
      <c r="L24" s="428"/>
      <c r="M24" s="428"/>
      <c r="N24" s="428"/>
    </row>
    <row r="25" spans="1:14">
      <c r="A25" s="62">
        <v>4</v>
      </c>
      <c r="B25" s="105"/>
      <c r="C25" s="292"/>
      <c r="D25" s="428"/>
      <c r="E25" s="428"/>
      <c r="F25" s="428"/>
      <c r="G25" s="428"/>
      <c r="H25" s="428"/>
      <c r="I25" s="428"/>
      <c r="J25" s="428"/>
      <c r="K25" s="428"/>
      <c r="L25" s="428"/>
      <c r="M25" s="428"/>
      <c r="N25" s="428"/>
    </row>
    <row r="27" spans="1:14" ht="14.25">
      <c r="B27" s="10" t="s">
        <v>329</v>
      </c>
    </row>
    <row r="28" spans="1:14" ht="14.25">
      <c r="B28" s="10" t="s">
        <v>331</v>
      </c>
    </row>
    <row r="29" spans="1:14">
      <c r="B29" s="10"/>
    </row>
    <row r="32" spans="1:14">
      <c r="L32" s="419" t="s">
        <v>205</v>
      </c>
      <c r="M32" s="419"/>
    </row>
  </sheetData>
  <mergeCells count="11">
    <mergeCell ref="L32:M32"/>
    <mergeCell ref="A6:N6"/>
    <mergeCell ref="A5:L5"/>
    <mergeCell ref="C7:F7"/>
    <mergeCell ref="G7:J7"/>
    <mergeCell ref="K7:N7"/>
    <mergeCell ref="A3:B3"/>
    <mergeCell ref="D9:N25"/>
    <mergeCell ref="C2:N2"/>
    <mergeCell ref="C3:N3"/>
    <mergeCell ref="A2:B2"/>
  </mergeCells>
  <phoneticPr fontId="27" type="noConversion"/>
  <printOptions horizontalCentered="1" gridLines="1"/>
  <pageMargins left="0.43307086614173229" right="0.27559055118110237" top="0.62992125984251968" bottom="0.51181102362204722" header="0.23622047244094491" footer="0.23622047244094491"/>
  <pageSetup paperSize="9" scale="80" orientation="landscape" verticalDpi="300" r:id="rId1"/>
  <headerFooter>
    <oddFooter>&amp;L&amp;"Bookman Old Style,Regular"Tariff Petition for determination of tariff for  FY 2015-16, approval of estimate for FY 2014-15 and truing-up for FY 2012-13 to FY 2013-14 for PPS-1</oddFooter>
  </headerFooter>
</worksheet>
</file>

<file path=xl/worksheets/sheet9.xml><?xml version="1.0" encoding="utf-8"?>
<worksheet xmlns="http://schemas.openxmlformats.org/spreadsheetml/2006/main" xmlns:r="http://schemas.openxmlformats.org/officeDocument/2006/relationships">
  <sheetPr enableFormatConditionsCalculation="0">
    <tabColor indexed="50"/>
  </sheetPr>
  <dimension ref="A1:D43"/>
  <sheetViews>
    <sheetView showGridLines="0" topLeftCell="A19" zoomScaleSheetLayoutView="80" workbookViewId="0">
      <selection activeCell="C19" sqref="C19:D23"/>
    </sheetView>
  </sheetViews>
  <sheetFormatPr defaultRowHeight="12.75"/>
  <cols>
    <col min="1" max="1" width="3.42578125" style="10" bestFit="1" customWidth="1"/>
    <col min="2" max="2" width="73.7109375" style="10" bestFit="1" customWidth="1"/>
    <col min="3" max="3" width="25.5703125" style="10" bestFit="1" customWidth="1"/>
    <col min="4" max="4" width="20.85546875" style="10" bestFit="1" customWidth="1"/>
    <col min="5" max="16384" width="9.140625" style="10"/>
  </cols>
  <sheetData>
    <row r="1" spans="1:4">
      <c r="A1" s="102"/>
      <c r="B1" s="102"/>
    </row>
    <row r="2" spans="1:4">
      <c r="A2" s="402" t="str">
        <f>Index!A2:C2</f>
        <v>Name of Company:</v>
      </c>
      <c r="B2" s="402"/>
      <c r="C2" s="403" t="str">
        <f>Index!D2</f>
        <v>PRAGATI POWER CORPORATION LIMITED</v>
      </c>
      <c r="D2" s="403"/>
    </row>
    <row r="3" spans="1:4">
      <c r="A3" s="402" t="str">
        <f>Index!A3:C3</f>
        <v>Name of Plant/  Station:</v>
      </c>
      <c r="B3" s="402"/>
      <c r="C3" s="403" t="str">
        <f>Index!D3</f>
        <v>PRAGATI POWER STATION-I</v>
      </c>
      <c r="D3" s="403"/>
    </row>
    <row r="4" spans="1:4">
      <c r="A4" s="102"/>
      <c r="B4" s="102"/>
    </row>
    <row r="5" spans="1:4" ht="12.75" customHeight="1">
      <c r="A5" s="429" t="str">
        <f>Index!D15</f>
        <v>Capital Cost Estimates and Schedule of Commissioning for New projects</v>
      </c>
      <c r="B5" s="429"/>
      <c r="C5" s="51" t="s">
        <v>156</v>
      </c>
      <c r="D5" s="51" t="str">
        <f>Index!C15</f>
        <v>F8</v>
      </c>
    </row>
    <row r="6" spans="1:4">
      <c r="A6" s="107"/>
      <c r="B6" s="107"/>
      <c r="C6" s="107"/>
    </row>
    <row r="7" spans="1:4" ht="12.75" customHeight="1">
      <c r="A7" s="31"/>
      <c r="B7" s="109" t="s">
        <v>332</v>
      </c>
      <c r="C7" s="439"/>
      <c r="D7" s="440"/>
    </row>
    <row r="8" spans="1:4">
      <c r="A8" s="62"/>
      <c r="B8" s="109" t="s">
        <v>333</v>
      </c>
      <c r="C8" s="439"/>
      <c r="D8" s="440"/>
    </row>
    <row r="9" spans="1:4">
      <c r="A9" s="62"/>
      <c r="B9" s="109"/>
      <c r="C9" s="116" t="s">
        <v>334</v>
      </c>
      <c r="D9" s="116" t="s">
        <v>335</v>
      </c>
    </row>
    <row r="10" spans="1:4" ht="25.5">
      <c r="A10" s="62"/>
      <c r="B10" s="109" t="s">
        <v>336</v>
      </c>
      <c r="C10" s="117" t="s">
        <v>349</v>
      </c>
      <c r="D10" s="117" t="s">
        <v>348</v>
      </c>
    </row>
    <row r="11" spans="1:4">
      <c r="A11" s="62"/>
      <c r="B11" s="109" t="s">
        <v>347</v>
      </c>
      <c r="C11" s="108"/>
      <c r="D11" s="108"/>
    </row>
    <row r="12" spans="1:4">
      <c r="A12" s="62"/>
      <c r="B12" s="119"/>
      <c r="C12" s="120"/>
      <c r="D12" s="121"/>
    </row>
    <row r="13" spans="1:4">
      <c r="A13" s="62"/>
      <c r="B13" s="433" t="s">
        <v>337</v>
      </c>
      <c r="C13" s="434"/>
      <c r="D13" s="435"/>
    </row>
    <row r="14" spans="1:4">
      <c r="A14" s="62"/>
      <c r="B14" s="109" t="s">
        <v>338</v>
      </c>
      <c r="C14" s="108"/>
      <c r="D14" s="108"/>
    </row>
    <row r="15" spans="1:4">
      <c r="A15" s="62"/>
      <c r="B15" s="109" t="s">
        <v>672</v>
      </c>
      <c r="C15" s="108"/>
      <c r="D15" s="108"/>
    </row>
    <row r="16" spans="1:4">
      <c r="A16" s="62"/>
      <c r="B16" s="118" t="s">
        <v>673</v>
      </c>
      <c r="C16" s="108"/>
      <c r="D16" s="108"/>
    </row>
    <row r="17" spans="1:4">
      <c r="A17" s="62"/>
      <c r="B17" s="430"/>
      <c r="C17" s="431"/>
      <c r="D17" s="432"/>
    </row>
    <row r="18" spans="1:4">
      <c r="A18" s="62"/>
      <c r="B18" s="433" t="s">
        <v>339</v>
      </c>
      <c r="C18" s="434"/>
      <c r="D18" s="435"/>
    </row>
    <row r="19" spans="1:4">
      <c r="A19" s="62"/>
      <c r="B19" s="109" t="s">
        <v>338</v>
      </c>
      <c r="C19" s="441" t="s">
        <v>742</v>
      </c>
      <c r="D19" s="442"/>
    </row>
    <row r="20" spans="1:4">
      <c r="A20" s="108"/>
      <c r="B20" s="109" t="s">
        <v>672</v>
      </c>
      <c r="C20" s="443"/>
      <c r="D20" s="444"/>
    </row>
    <row r="21" spans="1:4">
      <c r="A21" s="108"/>
      <c r="B21" s="112" t="s">
        <v>674</v>
      </c>
      <c r="C21" s="443"/>
      <c r="D21" s="444"/>
    </row>
    <row r="22" spans="1:4">
      <c r="A22" s="108"/>
      <c r="B22" s="112"/>
      <c r="C22" s="443"/>
      <c r="D22" s="444"/>
    </row>
    <row r="23" spans="1:4">
      <c r="A23" s="108"/>
      <c r="B23" s="109" t="s">
        <v>340</v>
      </c>
      <c r="C23" s="445"/>
      <c r="D23" s="446"/>
    </row>
    <row r="24" spans="1:4">
      <c r="A24" s="108"/>
      <c r="B24" s="430"/>
      <c r="C24" s="431"/>
      <c r="D24" s="432"/>
    </row>
    <row r="25" spans="1:4">
      <c r="A25" s="108"/>
      <c r="B25" s="433" t="s">
        <v>341</v>
      </c>
      <c r="C25" s="434"/>
      <c r="D25" s="435"/>
    </row>
    <row r="26" spans="1:4">
      <c r="A26" s="108"/>
      <c r="B26" s="109" t="s">
        <v>338</v>
      </c>
      <c r="C26" s="108"/>
      <c r="D26" s="108"/>
    </row>
    <row r="27" spans="1:4">
      <c r="A27" s="108"/>
      <c r="B27" s="109" t="s">
        <v>672</v>
      </c>
      <c r="C27" s="108"/>
      <c r="D27" s="108"/>
    </row>
    <row r="28" spans="1:4">
      <c r="A28" s="108"/>
      <c r="B28" s="112" t="s">
        <v>675</v>
      </c>
      <c r="C28" s="108"/>
      <c r="D28" s="108"/>
    </row>
    <row r="29" spans="1:4">
      <c r="A29" s="108"/>
      <c r="B29" s="433"/>
      <c r="C29" s="434"/>
      <c r="D29" s="435"/>
    </row>
    <row r="30" spans="1:4">
      <c r="A30" s="108"/>
      <c r="B30" s="436" t="s">
        <v>342</v>
      </c>
      <c r="C30" s="437"/>
      <c r="D30" s="438"/>
    </row>
    <row r="31" spans="1:4">
      <c r="A31" s="108"/>
      <c r="B31" s="109" t="s">
        <v>350</v>
      </c>
      <c r="C31" s="108"/>
      <c r="D31" s="108"/>
    </row>
    <row r="32" spans="1:4">
      <c r="A32" s="108"/>
      <c r="B32" s="109" t="s">
        <v>351</v>
      </c>
      <c r="C32" s="108"/>
      <c r="D32" s="108"/>
    </row>
    <row r="33" spans="1:4">
      <c r="A33" s="108"/>
      <c r="B33" s="113" t="s">
        <v>343</v>
      </c>
      <c r="C33" s="108"/>
      <c r="D33" s="108"/>
    </row>
    <row r="34" spans="1:4">
      <c r="A34" s="108"/>
      <c r="B34" s="113" t="s">
        <v>344</v>
      </c>
      <c r="C34" s="108"/>
      <c r="D34" s="108"/>
    </row>
    <row r="35" spans="1:4">
      <c r="A35" s="108"/>
      <c r="B35" s="109" t="s">
        <v>352</v>
      </c>
      <c r="C35" s="108"/>
      <c r="D35" s="108"/>
    </row>
    <row r="36" spans="1:4">
      <c r="A36" s="21"/>
      <c r="B36" s="21"/>
      <c r="C36" s="21"/>
      <c r="D36" s="21"/>
    </row>
    <row r="37" spans="1:4">
      <c r="A37" s="21"/>
      <c r="B37" s="21" t="s">
        <v>345</v>
      </c>
      <c r="C37" s="21"/>
      <c r="D37" s="21"/>
    </row>
    <row r="38" spans="1:4">
      <c r="A38" s="21"/>
      <c r="B38" s="21" t="s">
        <v>346</v>
      </c>
      <c r="C38" s="21"/>
      <c r="D38" s="21"/>
    </row>
    <row r="39" spans="1:4">
      <c r="A39" s="21"/>
      <c r="B39" s="21" t="s">
        <v>647</v>
      </c>
      <c r="C39" s="21"/>
      <c r="D39" s="21"/>
    </row>
    <row r="40" spans="1:4">
      <c r="A40" s="21"/>
      <c r="B40" s="21" t="s">
        <v>648</v>
      </c>
      <c r="C40" s="21"/>
      <c r="D40" s="21"/>
    </row>
    <row r="43" spans="1:4">
      <c r="D43" s="115" t="s">
        <v>205</v>
      </c>
    </row>
  </sheetData>
  <mergeCells count="15">
    <mergeCell ref="B17:D17"/>
    <mergeCell ref="B18:D18"/>
    <mergeCell ref="B24:D24"/>
    <mergeCell ref="B30:D30"/>
    <mergeCell ref="C7:D7"/>
    <mergeCell ref="C8:D8"/>
    <mergeCell ref="B13:D13"/>
    <mergeCell ref="B25:D25"/>
    <mergeCell ref="B29:D29"/>
    <mergeCell ref="C19:D23"/>
    <mergeCell ref="A2:B2"/>
    <mergeCell ref="A3:B3"/>
    <mergeCell ref="C2:D2"/>
    <mergeCell ref="C3:D3"/>
    <mergeCell ref="A5:B5"/>
  </mergeCells>
  <phoneticPr fontId="27" type="noConversion"/>
  <printOptions horizontalCentered="1" gridLines="1"/>
  <pageMargins left="0.43307086614173229" right="0.27559055118110237" top="0.62992125984251968" bottom="0.51181102362204722" header="0.23622047244094491" footer="0.23622047244094491"/>
  <pageSetup paperSize="9" scale="85" orientation="landscape" verticalDpi="300" r:id="rId1"/>
  <headerFooter>
    <oddFooter>&amp;L&amp;"Bookman Old Style,Regular"Tariff Petition for determination of tariff for  FY 2015-16, approval of estimate for FY 2014-15 and truing-up for FY 2012-13 to FY 2013-14 for PPS-1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30</vt:i4>
      </vt:variant>
      <vt:variant>
        <vt:lpstr>Named Ranges</vt:lpstr>
      </vt:variant>
      <vt:variant>
        <vt:i4>41</vt:i4>
      </vt:variant>
    </vt:vector>
  </HeadingPairs>
  <TitlesOfParts>
    <vt:vector size="71" baseType="lpstr">
      <vt:lpstr>Index</vt:lpstr>
      <vt:lpstr>F1</vt:lpstr>
      <vt:lpstr>F2 </vt:lpstr>
      <vt:lpstr>F3</vt:lpstr>
      <vt:lpstr>F4</vt:lpstr>
      <vt:lpstr>F5</vt:lpstr>
      <vt:lpstr>F6</vt:lpstr>
      <vt:lpstr>F7</vt:lpstr>
      <vt:lpstr>F8</vt:lpstr>
      <vt:lpstr>F9</vt:lpstr>
      <vt:lpstr>F10</vt:lpstr>
      <vt:lpstr>F11</vt:lpstr>
      <vt:lpstr>F12</vt:lpstr>
      <vt:lpstr>F13</vt:lpstr>
      <vt:lpstr>F14</vt:lpstr>
      <vt:lpstr>F15</vt:lpstr>
      <vt:lpstr>F16</vt:lpstr>
      <vt:lpstr>F17</vt:lpstr>
      <vt:lpstr>F18</vt:lpstr>
      <vt:lpstr>F19</vt:lpstr>
      <vt:lpstr>F20</vt:lpstr>
      <vt:lpstr>F21</vt:lpstr>
      <vt:lpstr>F22</vt:lpstr>
      <vt:lpstr>F23</vt:lpstr>
      <vt:lpstr>F24</vt:lpstr>
      <vt:lpstr>F25</vt:lpstr>
      <vt:lpstr>F26</vt:lpstr>
      <vt:lpstr>F27</vt:lpstr>
      <vt:lpstr>F28</vt:lpstr>
      <vt:lpstr>F29</vt:lpstr>
      <vt:lpstr>'F1'!Print_Area</vt:lpstr>
      <vt:lpstr>'F10'!Print_Area</vt:lpstr>
      <vt:lpstr>'F11'!Print_Area</vt:lpstr>
      <vt:lpstr>'F12'!Print_Area</vt:lpstr>
      <vt:lpstr>'F13'!Print_Area</vt:lpstr>
      <vt:lpstr>'F14'!Print_Area</vt:lpstr>
      <vt:lpstr>'F15'!Print_Area</vt:lpstr>
      <vt:lpstr>'F16'!Print_Area</vt:lpstr>
      <vt:lpstr>'F17'!Print_Area</vt:lpstr>
      <vt:lpstr>'F18'!Print_Area</vt:lpstr>
      <vt:lpstr>'F19'!Print_Area</vt:lpstr>
      <vt:lpstr>'F2 '!Print_Area</vt:lpstr>
      <vt:lpstr>'F20'!Print_Area</vt:lpstr>
      <vt:lpstr>'F21'!Print_Area</vt:lpstr>
      <vt:lpstr>'F22'!Print_Area</vt:lpstr>
      <vt:lpstr>'F23'!Print_Area</vt:lpstr>
      <vt:lpstr>'F24'!Print_Area</vt:lpstr>
      <vt:lpstr>'F25'!Print_Area</vt:lpstr>
      <vt:lpstr>'F26'!Print_Area</vt:lpstr>
      <vt:lpstr>'F27'!Print_Area</vt:lpstr>
      <vt:lpstr>'F28'!Print_Area</vt:lpstr>
      <vt:lpstr>'F29'!Print_Area</vt:lpstr>
      <vt:lpstr>'F3'!Print_Area</vt:lpstr>
      <vt:lpstr>'F4'!Print_Area</vt:lpstr>
      <vt:lpstr>'F5'!Print_Area</vt:lpstr>
      <vt:lpstr>'F6'!Print_Area</vt:lpstr>
      <vt:lpstr>'F7'!Print_Area</vt:lpstr>
      <vt:lpstr>'F8'!Print_Area</vt:lpstr>
      <vt:lpstr>'F9'!Print_Area</vt:lpstr>
      <vt:lpstr>Index!Print_Area</vt:lpstr>
      <vt:lpstr>'F10'!Print_Titles</vt:lpstr>
      <vt:lpstr>'F2 '!Print_Titles</vt:lpstr>
      <vt:lpstr>'F21'!Print_Titles</vt:lpstr>
      <vt:lpstr>'F22'!Print_Titles</vt:lpstr>
      <vt:lpstr>'F23'!Print_Titles</vt:lpstr>
      <vt:lpstr>'F24'!Print_Titles</vt:lpstr>
      <vt:lpstr>'F25'!Print_Titles</vt:lpstr>
      <vt:lpstr>'F26'!Print_Titles</vt:lpstr>
      <vt:lpstr>'F27'!Print_Titles</vt:lpstr>
      <vt:lpstr>'F3'!Print_Titles</vt:lpstr>
      <vt:lpstr>'F9'!Print_Titles</vt:lpstr>
    </vt:vector>
  </TitlesOfParts>
  <Company>PricewaterhouseCoopers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user</cp:lastModifiedBy>
  <cp:lastPrinted>2015-02-13T06:16:43Z</cp:lastPrinted>
  <dcterms:created xsi:type="dcterms:W3CDTF">2003-08-04T10:43:23Z</dcterms:created>
  <dcterms:modified xsi:type="dcterms:W3CDTF">2015-02-16T05:23:56Z</dcterms:modified>
</cp:coreProperties>
</file>